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5480" windowHeight="10680"/>
  </bookViews>
  <sheets>
    <sheet name="Пр-пар" sheetId="4" r:id="rId1"/>
    <sheet name="ПП-пар" sheetId="3" r:id="rId2"/>
    <sheet name="Пр" sheetId="2" r:id="rId3"/>
    <sheet name="ПП" sheetId="1" r:id="rId4"/>
  </sheets>
  <calcPr calcId="125725"/>
</workbook>
</file>

<file path=xl/calcChain.xml><?xml version="1.0" encoding="utf-8"?>
<calcChain xmlns="http://schemas.openxmlformats.org/spreadsheetml/2006/main">
  <c r="B18" i="1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17"/>
  <c r="L17"/>
  <c r="H17"/>
  <c r="F17"/>
  <c r="D17"/>
  <c r="B17"/>
  <c r="J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17"/>
  <c r="O18" i="3"/>
  <c r="O19"/>
  <c r="O20"/>
  <c r="O21"/>
  <c r="O22"/>
  <c r="O23"/>
  <c r="O24"/>
  <c r="O25"/>
  <c r="O26"/>
  <c r="O27"/>
  <c r="O28"/>
  <c r="O29"/>
  <c r="O30"/>
  <c r="O31"/>
  <c r="O32"/>
  <c r="O33"/>
  <c r="O17"/>
  <c r="M18"/>
  <c r="M19"/>
  <c r="M20"/>
  <c r="M21"/>
  <c r="M22"/>
  <c r="M23"/>
  <c r="M24"/>
  <c r="M25"/>
  <c r="M26"/>
  <c r="M27"/>
  <c r="M28"/>
  <c r="M29"/>
  <c r="M30"/>
  <c r="M31"/>
  <c r="M32"/>
  <c r="M33"/>
  <c r="M17"/>
  <c r="K18"/>
  <c r="K19"/>
  <c r="K20"/>
  <c r="K21"/>
  <c r="K22"/>
  <c r="K23"/>
  <c r="K24"/>
  <c r="K25"/>
  <c r="K26"/>
  <c r="K27"/>
  <c r="K28"/>
  <c r="K29"/>
  <c r="K30"/>
  <c r="K31"/>
  <c r="K32"/>
  <c r="K33"/>
  <c r="K17"/>
  <c r="I18"/>
  <c r="I19"/>
  <c r="I20"/>
  <c r="I21"/>
  <c r="I22"/>
  <c r="I23"/>
  <c r="I24"/>
  <c r="I25"/>
  <c r="I26"/>
  <c r="I27"/>
  <c r="I28"/>
  <c r="I29"/>
  <c r="I30"/>
  <c r="I31"/>
  <c r="I32"/>
  <c r="I33"/>
  <c r="I17"/>
  <c r="G18"/>
  <c r="G19"/>
  <c r="G20"/>
  <c r="G21"/>
  <c r="G22"/>
  <c r="G23"/>
  <c r="G24"/>
  <c r="G25"/>
  <c r="G26"/>
  <c r="G27"/>
  <c r="G28"/>
  <c r="G29"/>
  <c r="G30"/>
  <c r="G31"/>
  <c r="G32"/>
  <c r="G33"/>
  <c r="G17"/>
  <c r="E18"/>
  <c r="E19"/>
  <c r="E20"/>
  <c r="E21"/>
  <c r="E22"/>
  <c r="E23"/>
  <c r="E24"/>
  <c r="E25"/>
  <c r="E26"/>
  <c r="E27"/>
  <c r="E28"/>
  <c r="E29"/>
  <c r="E30"/>
  <c r="E31"/>
  <c r="E32"/>
  <c r="E33"/>
  <c r="E17"/>
  <c r="C18"/>
  <c r="C19"/>
  <c r="C20"/>
  <c r="C21"/>
  <c r="C22"/>
  <c r="C23"/>
  <c r="C24"/>
  <c r="C25"/>
  <c r="C26"/>
  <c r="C27"/>
  <c r="C28"/>
  <c r="C29"/>
  <c r="C30"/>
  <c r="C31"/>
  <c r="C32"/>
  <c r="C33"/>
  <c r="C17"/>
  <c r="N18"/>
  <c r="N19"/>
  <c r="N20"/>
  <c r="N21"/>
  <c r="N22"/>
  <c r="N23"/>
  <c r="N24"/>
  <c r="N25"/>
  <c r="N26"/>
  <c r="N27"/>
  <c r="N28"/>
  <c r="N29"/>
  <c r="N30"/>
  <c r="N31"/>
  <c r="N32"/>
  <c r="N33"/>
  <c r="N17"/>
  <c r="L18"/>
  <c r="L19"/>
  <c r="L20"/>
  <c r="L21"/>
  <c r="L22"/>
  <c r="L23"/>
  <c r="L24"/>
  <c r="L25"/>
  <c r="L26"/>
  <c r="L27"/>
  <c r="L28"/>
  <c r="L29"/>
  <c r="L30"/>
  <c r="L31"/>
  <c r="L32"/>
  <c r="L33"/>
  <c r="L17"/>
  <c r="J18"/>
  <c r="J19"/>
  <c r="J20"/>
  <c r="J21"/>
  <c r="J22"/>
  <c r="J23"/>
  <c r="J24"/>
  <c r="J25"/>
  <c r="J26"/>
  <c r="J27"/>
  <c r="J28"/>
  <c r="J29"/>
  <c r="J30"/>
  <c r="J31"/>
  <c r="J32"/>
  <c r="J33"/>
  <c r="J17"/>
  <c r="H18"/>
  <c r="H19"/>
  <c r="H20"/>
  <c r="H21"/>
  <c r="H22"/>
  <c r="H23"/>
  <c r="H24"/>
  <c r="H25"/>
  <c r="H26"/>
  <c r="H27"/>
  <c r="H28"/>
  <c r="H29"/>
  <c r="H30"/>
  <c r="H31"/>
  <c r="H32"/>
  <c r="H33"/>
  <c r="H17"/>
  <c r="F18"/>
  <c r="F19"/>
  <c r="F20"/>
  <c r="F21"/>
  <c r="F22"/>
  <c r="F23"/>
  <c r="F24"/>
  <c r="F25"/>
  <c r="F26"/>
  <c r="F27"/>
  <c r="F28"/>
  <c r="F29"/>
  <c r="F30"/>
  <c r="F31"/>
  <c r="F32"/>
  <c r="F33"/>
  <c r="F17"/>
  <c r="D18"/>
  <c r="D19"/>
  <c r="D20"/>
  <c r="D21"/>
  <c r="D22"/>
  <c r="D23"/>
  <c r="D24"/>
  <c r="D25"/>
  <c r="D26"/>
  <c r="D27"/>
  <c r="D28"/>
  <c r="D29"/>
  <c r="D30"/>
  <c r="D31"/>
  <c r="D32"/>
  <c r="D33"/>
  <c r="D17"/>
  <c r="B18"/>
  <c r="B19"/>
  <c r="B20"/>
  <c r="B21"/>
  <c r="B22"/>
  <c r="B23"/>
  <c r="B24"/>
  <c r="B25"/>
  <c r="B26"/>
  <c r="B27"/>
  <c r="B28"/>
  <c r="B29"/>
  <c r="B30"/>
  <c r="B31"/>
  <c r="B32"/>
  <c r="B33"/>
  <c r="B17"/>
  <c r="B18" i="2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17"/>
  <c r="P17"/>
  <c r="N17"/>
  <c r="L17"/>
  <c r="J17"/>
  <c r="H17"/>
  <c r="F17"/>
  <c r="D17"/>
  <c r="B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17"/>
  <c r="G13" i="4"/>
  <c r="S18" s="1"/>
  <c r="S21"/>
  <c r="S25"/>
  <c r="S29"/>
  <c r="S33"/>
  <c r="Q20"/>
  <c r="Q24"/>
  <c r="Q28"/>
  <c r="Q32"/>
  <c r="O19"/>
  <c r="O23"/>
  <c r="O27"/>
  <c r="O31"/>
  <c r="M18"/>
  <c r="M22"/>
  <c r="M26"/>
  <c r="M30"/>
  <c r="M17"/>
  <c r="K21"/>
  <c r="K22"/>
  <c r="K25"/>
  <c r="K26"/>
  <c r="K29"/>
  <c r="K30"/>
  <c r="K33"/>
  <c r="K17"/>
  <c r="I20"/>
  <c r="I21"/>
  <c r="I22"/>
  <c r="I24"/>
  <c r="I25"/>
  <c r="I26"/>
  <c r="I28"/>
  <c r="I29"/>
  <c r="I30"/>
  <c r="I31"/>
  <c r="I32"/>
  <c r="I33"/>
  <c r="I17"/>
  <c r="G18"/>
  <c r="G19"/>
  <c r="G20"/>
  <c r="G21"/>
  <c r="G22"/>
  <c r="G23"/>
  <c r="G24"/>
  <c r="G25"/>
  <c r="G26"/>
  <c r="G27"/>
  <c r="G28"/>
  <c r="G29"/>
  <c r="G30"/>
  <c r="G31"/>
  <c r="G32"/>
  <c r="G33"/>
  <c r="G17"/>
  <c r="E18"/>
  <c r="E19"/>
  <c r="E20"/>
  <c r="E21"/>
  <c r="E22"/>
  <c r="E23"/>
  <c r="E24"/>
  <c r="E25"/>
  <c r="E26"/>
  <c r="E27"/>
  <c r="E28"/>
  <c r="E29"/>
  <c r="E30"/>
  <c r="E31"/>
  <c r="E32"/>
  <c r="E33"/>
  <c r="E17"/>
  <c r="C18"/>
  <c r="C19"/>
  <c r="C20"/>
  <c r="C21"/>
  <c r="C22"/>
  <c r="C23"/>
  <c r="C24"/>
  <c r="C25"/>
  <c r="C26"/>
  <c r="C27"/>
  <c r="C28"/>
  <c r="C29"/>
  <c r="C30"/>
  <c r="C31"/>
  <c r="C32"/>
  <c r="C33"/>
  <c r="C17"/>
  <c r="R18"/>
  <c r="R19"/>
  <c r="R20"/>
  <c r="R21"/>
  <c r="R22"/>
  <c r="R23"/>
  <c r="R24"/>
  <c r="R25"/>
  <c r="R26"/>
  <c r="R27"/>
  <c r="R28"/>
  <c r="R29"/>
  <c r="R30"/>
  <c r="R31"/>
  <c r="R32"/>
  <c r="R33"/>
  <c r="R17"/>
  <c r="P18"/>
  <c r="P19"/>
  <c r="P20"/>
  <c r="P21"/>
  <c r="P22"/>
  <c r="P23"/>
  <c r="P24"/>
  <c r="P25"/>
  <c r="P26"/>
  <c r="P27"/>
  <c r="P28"/>
  <c r="P29"/>
  <c r="P30"/>
  <c r="P31"/>
  <c r="P32"/>
  <c r="P33"/>
  <c r="P17"/>
  <c r="N18"/>
  <c r="N19"/>
  <c r="N20"/>
  <c r="N21"/>
  <c r="N22"/>
  <c r="N23"/>
  <c r="N24"/>
  <c r="N25"/>
  <c r="N26"/>
  <c r="N27"/>
  <c r="N28"/>
  <c r="N29"/>
  <c r="N30"/>
  <c r="N31"/>
  <c r="N32"/>
  <c r="N33"/>
  <c r="N17"/>
  <c r="L18"/>
  <c r="L19"/>
  <c r="L20"/>
  <c r="L21"/>
  <c r="L22"/>
  <c r="L23"/>
  <c r="L24"/>
  <c r="L25"/>
  <c r="L26"/>
  <c r="L27"/>
  <c r="L28"/>
  <c r="L29"/>
  <c r="L30"/>
  <c r="L31"/>
  <c r="L32"/>
  <c r="L33"/>
  <c r="L17"/>
  <c r="J18"/>
  <c r="J19"/>
  <c r="J20"/>
  <c r="J21"/>
  <c r="J22"/>
  <c r="J23"/>
  <c r="J24"/>
  <c r="J25"/>
  <c r="J26"/>
  <c r="J27"/>
  <c r="J28"/>
  <c r="J29"/>
  <c r="J30"/>
  <c r="J31"/>
  <c r="J32"/>
  <c r="J33"/>
  <c r="J17"/>
  <c r="H18"/>
  <c r="H19"/>
  <c r="H20"/>
  <c r="H21"/>
  <c r="H22"/>
  <c r="H23"/>
  <c r="H24"/>
  <c r="H25"/>
  <c r="H26"/>
  <c r="H27"/>
  <c r="H28"/>
  <c r="H29"/>
  <c r="H30"/>
  <c r="H31"/>
  <c r="H32"/>
  <c r="H33"/>
  <c r="H17"/>
  <c r="F18"/>
  <c r="F19"/>
  <c r="F20"/>
  <c r="F21"/>
  <c r="F22"/>
  <c r="F23"/>
  <c r="F24"/>
  <c r="F25"/>
  <c r="F26"/>
  <c r="F27"/>
  <c r="F28"/>
  <c r="F29"/>
  <c r="F30"/>
  <c r="F31"/>
  <c r="F32"/>
  <c r="F33"/>
  <c r="F17"/>
  <c r="B18"/>
  <c r="B19"/>
  <c r="B20"/>
  <c r="B21"/>
  <c r="B22"/>
  <c r="B23"/>
  <c r="B24"/>
  <c r="B25"/>
  <c r="B26"/>
  <c r="B27"/>
  <c r="B28"/>
  <c r="B29"/>
  <c r="B30"/>
  <c r="B31"/>
  <c r="B32"/>
  <c r="B33"/>
  <c r="D18"/>
  <c r="D19"/>
  <c r="D20"/>
  <c r="D21"/>
  <c r="D22"/>
  <c r="D23"/>
  <c r="D24"/>
  <c r="D25"/>
  <c r="D26"/>
  <c r="D27"/>
  <c r="D28"/>
  <c r="D29"/>
  <c r="D30"/>
  <c r="D31"/>
  <c r="D32"/>
  <c r="D33"/>
  <c r="D17"/>
  <c r="B17"/>
  <c r="I18" l="1"/>
  <c r="K31"/>
  <c r="K27"/>
  <c r="K23"/>
  <c r="K19"/>
  <c r="M32"/>
  <c r="M28"/>
  <c r="M24"/>
  <c r="M20"/>
  <c r="O33"/>
  <c r="O29"/>
  <c r="O25"/>
  <c r="O21"/>
  <c r="Q17"/>
  <c r="Q30"/>
  <c r="Q26"/>
  <c r="Q22"/>
  <c r="Q18"/>
  <c r="S31"/>
  <c r="S27"/>
  <c r="S23"/>
  <c r="S19"/>
  <c r="I27"/>
  <c r="I23"/>
  <c r="I19"/>
  <c r="K32"/>
  <c r="K28"/>
  <c r="K24"/>
  <c r="K20"/>
  <c r="M33"/>
  <c r="M29"/>
  <c r="M25"/>
  <c r="M21"/>
  <c r="O17"/>
  <c r="O30"/>
  <c r="O26"/>
  <c r="O22"/>
  <c r="O18"/>
  <c r="Q31"/>
  <c r="Q27"/>
  <c r="Q23"/>
  <c r="Q19"/>
  <c r="S32"/>
  <c r="S28"/>
  <c r="S24"/>
  <c r="S20"/>
  <c r="K18"/>
  <c r="M31"/>
  <c r="M27"/>
  <c r="M23"/>
  <c r="M19"/>
  <c r="O32"/>
  <c r="O28"/>
  <c r="O24"/>
  <c r="O20"/>
  <c r="Q33"/>
  <c r="Q29"/>
  <c r="Q25"/>
  <c r="Q21"/>
  <c r="S17"/>
  <c r="S30"/>
  <c r="S26"/>
  <c r="S22"/>
</calcChain>
</file>

<file path=xl/sharedStrings.xml><?xml version="1.0" encoding="utf-8"?>
<sst xmlns="http://schemas.openxmlformats.org/spreadsheetml/2006/main" count="164" uniqueCount="50">
  <si>
    <t>Рабс</t>
  </si>
  <si>
    <t>Ду50</t>
  </si>
  <si>
    <t>Ду27</t>
  </si>
  <si>
    <t>Ду80</t>
  </si>
  <si>
    <t>Ду100</t>
  </si>
  <si>
    <t>Ду150</t>
  </si>
  <si>
    <t>Ду200</t>
  </si>
  <si>
    <t>Ду300</t>
  </si>
  <si>
    <t>Qmin</t>
  </si>
  <si>
    <t>Qmax</t>
  </si>
  <si>
    <r>
      <t>r</t>
    </r>
    <r>
      <rPr>
        <b/>
        <i/>
        <sz val="14"/>
        <rFont val="Times New Roman CYR"/>
        <charset val="204"/>
      </rPr>
      <t>=</t>
    </r>
  </si>
  <si>
    <t>Ду400</t>
  </si>
  <si>
    <t>Ду500</t>
  </si>
  <si>
    <t>Ду600</t>
  </si>
  <si>
    <t>Ду700</t>
  </si>
  <si>
    <t>Ду800</t>
  </si>
  <si>
    <t>Ду900</t>
  </si>
  <si>
    <t>Ду1000</t>
  </si>
  <si>
    <t xml:space="preserve">Правила пользования таблицами </t>
  </si>
  <si>
    <t>1. Для расчета диапазонов расходов газов для полнопроходной модификации ИРВИС-РС4 перейти на страницу "ПП"</t>
  </si>
  <si>
    <t>2. Для расчета диапазонов расходов газов для погружной модификации ИРВИС-РС4 перейти на страницу "Пр"</t>
  </si>
  <si>
    <t>3. Для расчета диапазонов расходов пара для полнопроходной модификации ИРВИС-РС4 перейти на страницу "ПП-пар"</t>
  </si>
  <si>
    <t>4. Для расчета диапазонов расходов пара для погружной модификации ИРВИС-РС4 перейти на страницу "Пр-пар"</t>
  </si>
  <si>
    <t>ДуXXXX</t>
  </si>
  <si>
    <t>Ду=</t>
  </si>
  <si>
    <t>6. Для Ду&gt;1000, в ячейку J9 подставить диаметр трубопровода в мм, результаты в столбце ДУХХХХ</t>
  </si>
  <si>
    <t>Плотности газов</t>
  </si>
  <si>
    <t>Воздух</t>
  </si>
  <si>
    <t>Азот</t>
  </si>
  <si>
    <t>СО2</t>
  </si>
  <si>
    <t>Аргон</t>
  </si>
  <si>
    <t>Данный документ представляет собой четырехстраничный документ в формате Excel</t>
  </si>
  <si>
    <t>Таблица 1</t>
  </si>
  <si>
    <t>Ризб</t>
  </si>
  <si>
    <t>T=</t>
  </si>
  <si>
    <t>3. Для расчета диапазонов расходов пара для полнопроходной модификации ИРВИС-РС4 перейти на страницу "Пар"</t>
  </si>
  <si>
    <t>5. В ячейку D9 подставить плотность измеряемого газа, кг/м3  (из опросного листа или таблицы 1).</t>
  </si>
  <si>
    <t>6. В ячейку G9 подставить максимальную температуру газа, К (из опросного листа)</t>
  </si>
  <si>
    <t>7. Минимальный измеряемый расход Qmin, норм.м3/ч - в ячейке соответствующей максимальному давлению из опросного листа.</t>
  </si>
  <si>
    <t>8. Максимальный измеряемый расход Qmax, норм.м3/ч - в ячейке соответствующей минимальному давлению из опросного листа.</t>
  </si>
  <si>
    <t>5. В ячейку D9 подставить плотность измеряемого газа, кг/м3 (из опросного листа или таблицы 1).</t>
  </si>
  <si>
    <t>7. В ячейку G9 подставить максимальную температуру газа, К (из опросного листа)</t>
  </si>
  <si>
    <t>8. Минимальный измеряемый расход Qmin, норм.м3/ч - в ячейке соответствующей максимальному давлению из опросного листа.</t>
  </si>
  <si>
    <t>9. Максимальный измеряемый расход Qmax, норм.м3/ч - в ячейке соответствующей минимальному давлению из опросного листа.</t>
  </si>
  <si>
    <t>5. В ячейку G9 подставить максимальную температуру пара, К.</t>
  </si>
  <si>
    <t>6. Минимальный измеряемый расход Qmin, кг/ч - в ячейке соответствующей максимальному давлению из опросного листа.</t>
  </si>
  <si>
    <t>7. Максимальный измеряемый расход Qmax, кг/ч - в ячейке соответствующей минимальному давлению из опросного листа.</t>
  </si>
  <si>
    <t>7. Минимальный измеряемый расход Qmin, кг/ч - в ячейке соответствующей максимальному давлению из опросного листа.</t>
  </si>
  <si>
    <t>8. Максимальный измеряемый расход Qmax, кг/ч - в ячейке соответствующей минимальному давлению из опросного листа.</t>
  </si>
  <si>
    <t>5. В ячейку G13 подставить максимальную температуру пара, К.</t>
  </si>
</sst>
</file>

<file path=xl/styles.xml><?xml version="1.0" encoding="utf-8"?>
<styleSheet xmlns="http://schemas.openxmlformats.org/spreadsheetml/2006/main">
  <numFmts count="2">
    <numFmt numFmtId="173" formatCode="0.000"/>
    <numFmt numFmtId="174" formatCode="0.0"/>
  </numFmts>
  <fonts count="5">
    <font>
      <sz val="10"/>
      <name val="Times New Roman CYR"/>
      <charset val="204"/>
    </font>
    <font>
      <b/>
      <i/>
      <sz val="14"/>
      <name val="Symbol"/>
      <family val="1"/>
      <charset val="2"/>
    </font>
    <font>
      <b/>
      <i/>
      <sz val="14"/>
      <name val="Times New Roman CYR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7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3" fontId="3" fillId="0" borderId="0" xfId="0" applyNumberFormat="1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A11" sqref="A11"/>
    </sheetView>
  </sheetViews>
  <sheetFormatPr defaultRowHeight="12.75"/>
  <cols>
    <col min="4" max="4" width="12.33203125" bestFit="1" customWidth="1"/>
    <col min="7" max="7" width="12.33203125" bestFit="1" customWidth="1"/>
    <col min="17" max="17" width="10.1640625" bestFit="1" customWidth="1"/>
  </cols>
  <sheetData>
    <row r="1" spans="1:20">
      <c r="A1" t="s">
        <v>18</v>
      </c>
    </row>
    <row r="2" spans="1:20">
      <c r="A2" t="s">
        <v>31</v>
      </c>
    </row>
    <row r="3" spans="1:20">
      <c r="A3" t="s">
        <v>19</v>
      </c>
    </row>
    <row r="4" spans="1:20">
      <c r="A4" t="s">
        <v>20</v>
      </c>
    </row>
    <row r="5" spans="1:20">
      <c r="A5" t="s">
        <v>21</v>
      </c>
    </row>
    <row r="6" spans="1:20">
      <c r="A6" t="s">
        <v>22</v>
      </c>
    </row>
    <row r="7" spans="1:20">
      <c r="A7" t="s">
        <v>44</v>
      </c>
    </row>
    <row r="8" spans="1:20">
      <c r="A8" t="s">
        <v>25</v>
      </c>
    </row>
    <row r="9" spans="1:20">
      <c r="A9" t="s">
        <v>47</v>
      </c>
    </row>
    <row r="10" spans="1:20">
      <c r="A10" t="s">
        <v>48</v>
      </c>
    </row>
    <row r="13" spans="1:20" ht="19.5">
      <c r="F13" s="19" t="s">
        <v>34</v>
      </c>
      <c r="G13" s="12">
        <f>273.15+180</f>
        <v>453.15</v>
      </c>
      <c r="I13" s="9" t="s">
        <v>24</v>
      </c>
      <c r="J13" s="4">
        <v>1000</v>
      </c>
    </row>
    <row r="15" spans="1:20">
      <c r="A15" s="20" t="s">
        <v>33</v>
      </c>
      <c r="B15" s="22" t="s">
        <v>7</v>
      </c>
      <c r="C15" s="23"/>
      <c r="D15" s="22" t="s">
        <v>11</v>
      </c>
      <c r="E15" s="23"/>
      <c r="F15" s="22" t="s">
        <v>12</v>
      </c>
      <c r="G15" s="23"/>
      <c r="H15" s="22" t="s">
        <v>13</v>
      </c>
      <c r="I15" s="23"/>
      <c r="J15" s="22" t="s">
        <v>14</v>
      </c>
      <c r="K15" s="23"/>
      <c r="L15" s="22" t="s">
        <v>15</v>
      </c>
      <c r="M15" s="23"/>
      <c r="N15" s="22" t="s">
        <v>16</v>
      </c>
      <c r="O15" s="23"/>
      <c r="P15" s="22" t="s">
        <v>17</v>
      </c>
      <c r="Q15" s="23"/>
      <c r="R15" s="22" t="s">
        <v>23</v>
      </c>
      <c r="S15" s="23"/>
      <c r="T15" s="20" t="s">
        <v>0</v>
      </c>
    </row>
    <row r="16" spans="1:20">
      <c r="A16" s="21"/>
      <c r="B16" s="1" t="s">
        <v>8</v>
      </c>
      <c r="C16" s="1" t="s">
        <v>9</v>
      </c>
      <c r="D16" s="1" t="s">
        <v>8</v>
      </c>
      <c r="E16" s="1" t="s">
        <v>9</v>
      </c>
      <c r="F16" s="1" t="s">
        <v>8</v>
      </c>
      <c r="G16" s="1" t="s">
        <v>9</v>
      </c>
      <c r="H16" s="1" t="s">
        <v>8</v>
      </c>
      <c r="I16" s="1" t="s">
        <v>9</v>
      </c>
      <c r="J16" s="1" t="s">
        <v>8</v>
      </c>
      <c r="K16" s="1" t="s">
        <v>9</v>
      </c>
      <c r="L16" s="1" t="s">
        <v>8</v>
      </c>
      <c r="M16" s="1" t="s">
        <v>9</v>
      </c>
      <c r="N16" s="1" t="s">
        <v>8</v>
      </c>
      <c r="O16" s="1" t="s">
        <v>9</v>
      </c>
      <c r="P16" s="1" t="s">
        <v>8</v>
      </c>
      <c r="Q16" s="1" t="s">
        <v>9</v>
      </c>
      <c r="R16" s="1" t="s">
        <v>8</v>
      </c>
      <c r="S16" s="1" t="s">
        <v>9</v>
      </c>
      <c r="T16" s="21"/>
    </row>
    <row r="17" spans="1:20">
      <c r="A17" s="1">
        <v>5.0000000000000001E-3</v>
      </c>
      <c r="B17" s="5">
        <f t="shared" ref="B17:B33" si="0">1000/(T17^0.5)*T17*(1.204/(0.74891*$T$17/1.01325*293.15/$G$13))^0.5*(0.74891*$T$17/1.01325*293.15/$G$13)</f>
        <v>758.74127351023924</v>
      </c>
      <c r="C17" s="6">
        <f t="shared" ref="C17:C33" si="1">12000*(0.74891*T17/1.01325*293.15/$G$13)</f>
        <v>5737.7573434678361</v>
      </c>
      <c r="D17" s="5">
        <f t="shared" ref="D17:D33" si="2">1000*16/9/(T17^0.5)*T17*(1.204/(0.74891*$T$17/1.01325*293.15/$G$13))^0.5*(0.74891*$T$17/1.01325*293.15/$G$13)</f>
        <v>1348.8733751293141</v>
      </c>
      <c r="E17" s="6">
        <f t="shared" ref="E17:E33" si="3">12000*16/9*(0.74891*T17/1.01325*293.15/$G$13)</f>
        <v>10200.457499498374</v>
      </c>
      <c r="F17" s="5">
        <f t="shared" ref="F17:F33" si="4">1000*25/9/(T17^0.5)*T17*(1.204/(0.74891*$T$17/1.01325*293.15/$G$13))^0.5*(0.74891*$T$17/1.01325*293.15/$G$13)</f>
        <v>2107.6146486395533</v>
      </c>
      <c r="G17" s="6">
        <f t="shared" ref="G17:G33" si="5">12000*25/9*(0.74891*T17/1.01325*293.15/$G$13)</f>
        <v>15938.214842966212</v>
      </c>
      <c r="H17" s="6">
        <f t="shared" ref="H17:H33" si="6">2.8*0.6*0.6*3.1415/4*3600/(T17^0.5)*T17*(1.204/(0.74891*$T$17/1.01325*293.15/$G$13))^0.5*(0.74891*$T$17/1.01325*293.15/$G$13)</f>
        <v>2162.3889567764481</v>
      </c>
      <c r="I17" s="6">
        <f t="shared" ref="I17:I33" si="7">12000*36/9*(0.74891*T17/1.01325*293.15/$G$13)</f>
        <v>22951.029373871344</v>
      </c>
      <c r="J17" s="6">
        <f t="shared" ref="J17:J33" si="8">2.8*0.7*0.7*3.1415/4*3600/(T17^0.5)*T17*(1.204/(0.74891*$T$17/1.01325*293.15/$G$13))^0.5*(0.74891*$T$17/1.01325*293.15/$G$13)</f>
        <v>2943.251635612387</v>
      </c>
      <c r="K17" s="6">
        <f t="shared" ref="K17:K33" si="9">12000*49/9*(0.74891*T17/1.01325*293.15/$G$13)</f>
        <v>31238.901092213775</v>
      </c>
      <c r="L17" s="6">
        <f t="shared" ref="L17:L33" si="10">2.8*0.8*0.8*3.1415/4*3600/(T17^0.5)*T17*(1.204/(0.74891*$T$17/1.01325*293.15/$G$13))^0.5*(0.74891*$T$17/1.01325*293.15/$G$13)</f>
        <v>3844.2470342692413</v>
      </c>
      <c r="M17" s="6">
        <f t="shared" ref="M17:M33" si="11">12000*64/9*(0.74891*T17/1.01325*293.15/$G$13)</f>
        <v>40801.829997993496</v>
      </c>
      <c r="N17" s="6">
        <f t="shared" ref="N17:N33" si="12">2.8*0.9*0.9*3.1415/4*3600/(T17^0.5)*T17*(1.204/(0.74891*$T$17/1.01325*293.15/$G$13))^0.5*(0.74891*$T$17/1.01325*293.15/$G$13)</f>
        <v>4865.3751527470104</v>
      </c>
      <c r="O17" s="6">
        <f t="shared" ref="O17:O33" si="13">12000*81/9*(0.74891*T17/1.01325*293.15/$G$13)</f>
        <v>51639.816091210523</v>
      </c>
      <c r="P17" s="5">
        <f t="shared" ref="P17:P33" si="14">2.8*3.1415/4*3600/(T17^0.5)*T17*(1.204/(0.74891*$T$17/1.01325*293.15/$G$13))^0.5*(0.74891*$T$17/1.01325*293.15/$G$13)</f>
        <v>6006.6359910456904</v>
      </c>
      <c r="Q17" s="6">
        <f t="shared" ref="Q17:Q33" si="15">12000*100/9*(0.74891*T17/1.01325*293.15/$G$13)</f>
        <v>63752.859371864848</v>
      </c>
      <c r="R17" s="6">
        <f t="shared" ref="R17:R33" si="16">2.8*3.1415/4*3600/(T17^0.5)*T17*(1.204/(0.74891*$T$17/1.01325*293.15/$G$13))^0.5*(0.74891*$T$17/1.01325*293.15/$G$13)*$J$13*$J$13/1000/1000</f>
        <v>6006.6359910456904</v>
      </c>
      <c r="S17" s="6">
        <f t="shared" ref="S17:S33" si="17">12000*100/9*(0.74891*T17/1.01325*293.15/$G$13)*$J$13*$J$13/1000/1000</f>
        <v>63752.859371864848</v>
      </c>
      <c r="T17" s="2">
        <v>1</v>
      </c>
    </row>
    <row r="18" spans="1:20">
      <c r="A18" s="1">
        <v>1</v>
      </c>
      <c r="B18" s="5">
        <f t="shared" si="0"/>
        <v>1073.022199330414</v>
      </c>
      <c r="C18" s="6">
        <f t="shared" si="1"/>
        <v>11475.514686935672</v>
      </c>
      <c r="D18" s="5">
        <f t="shared" si="2"/>
        <v>1907.5950210318476</v>
      </c>
      <c r="E18" s="6">
        <f t="shared" si="3"/>
        <v>20400.914998996748</v>
      </c>
      <c r="F18" s="5">
        <f t="shared" si="4"/>
        <v>2980.6172203622614</v>
      </c>
      <c r="G18" s="6">
        <f t="shared" si="5"/>
        <v>31876.429685932424</v>
      </c>
      <c r="H18" s="6">
        <f t="shared" si="6"/>
        <v>3058.079789799061</v>
      </c>
      <c r="I18" s="6">
        <f t="shared" si="7"/>
        <v>45902.058747742689</v>
      </c>
      <c r="J18" s="6">
        <f t="shared" si="8"/>
        <v>4162.386380559833</v>
      </c>
      <c r="K18" s="6">
        <f t="shared" si="9"/>
        <v>62477.80218442755</v>
      </c>
      <c r="L18" s="6">
        <f t="shared" si="10"/>
        <v>5436.5862929761088</v>
      </c>
      <c r="M18" s="6">
        <f t="shared" si="11"/>
        <v>81603.659995986993</v>
      </c>
      <c r="N18" s="6">
        <f t="shared" si="12"/>
        <v>6880.6795270478897</v>
      </c>
      <c r="O18" s="6">
        <f t="shared" si="13"/>
        <v>103279.63218242105</v>
      </c>
      <c r="P18" s="5">
        <f t="shared" si="14"/>
        <v>8494.6660827751712</v>
      </c>
      <c r="Q18" s="6">
        <f t="shared" si="15"/>
        <v>127505.7187437297</v>
      </c>
      <c r="R18" s="6">
        <f t="shared" si="16"/>
        <v>8494.6660827751712</v>
      </c>
      <c r="S18" s="6">
        <f t="shared" si="17"/>
        <v>127505.7187437297</v>
      </c>
      <c r="T18" s="2">
        <v>2</v>
      </c>
    </row>
    <row r="19" spans="1:20">
      <c r="A19" s="1">
        <v>2</v>
      </c>
      <c r="B19" s="5">
        <f t="shared" si="0"/>
        <v>1314.1784355192483</v>
      </c>
      <c r="C19" s="6">
        <f t="shared" si="1"/>
        <v>17213.272030403507</v>
      </c>
      <c r="D19" s="5">
        <f t="shared" si="2"/>
        <v>2336.3172187008854</v>
      </c>
      <c r="E19" s="6">
        <f t="shared" si="3"/>
        <v>30601.372498495122</v>
      </c>
      <c r="F19" s="5">
        <f t="shared" si="4"/>
        <v>3650.4956542201339</v>
      </c>
      <c r="G19" s="6">
        <f t="shared" si="5"/>
        <v>47814.644528898636</v>
      </c>
      <c r="H19" s="6">
        <f t="shared" si="6"/>
        <v>3745.3675388626689</v>
      </c>
      <c r="I19" s="6">
        <f t="shared" si="7"/>
        <v>68853.088121614026</v>
      </c>
      <c r="J19" s="6">
        <f t="shared" si="8"/>
        <v>5097.8613723408544</v>
      </c>
      <c r="K19" s="6">
        <f t="shared" si="9"/>
        <v>93716.703276641318</v>
      </c>
      <c r="L19" s="6">
        <f t="shared" si="10"/>
        <v>6658.4311802003022</v>
      </c>
      <c r="M19" s="6">
        <f t="shared" si="11"/>
        <v>122405.48999398049</v>
      </c>
      <c r="N19" s="6">
        <f t="shared" si="12"/>
        <v>8427.0769624410077</v>
      </c>
      <c r="O19" s="6">
        <f t="shared" si="13"/>
        <v>154919.44827363157</v>
      </c>
      <c r="P19" s="5">
        <f t="shared" si="14"/>
        <v>10403.798719062972</v>
      </c>
      <c r="Q19" s="6">
        <f t="shared" si="15"/>
        <v>191258.57811559454</v>
      </c>
      <c r="R19" s="6">
        <f t="shared" si="16"/>
        <v>10403.798719062972</v>
      </c>
      <c r="S19" s="6">
        <f t="shared" si="17"/>
        <v>191258.57811559454</v>
      </c>
      <c r="T19" s="2">
        <v>3</v>
      </c>
    </row>
    <row r="20" spans="1:20">
      <c r="A20" s="1">
        <v>3</v>
      </c>
      <c r="B20" s="5">
        <f t="shared" si="0"/>
        <v>1517.4825470204785</v>
      </c>
      <c r="C20" s="6">
        <f t="shared" si="1"/>
        <v>22951.029373871344</v>
      </c>
      <c r="D20" s="5">
        <f t="shared" si="2"/>
        <v>2697.7467502586283</v>
      </c>
      <c r="E20" s="6">
        <f t="shared" si="3"/>
        <v>40801.829997993496</v>
      </c>
      <c r="F20" s="5">
        <f t="shared" si="4"/>
        <v>4215.2292972791065</v>
      </c>
      <c r="G20" s="6">
        <f t="shared" si="5"/>
        <v>63752.859371864848</v>
      </c>
      <c r="H20" s="6">
        <f t="shared" si="6"/>
        <v>4324.7779135528963</v>
      </c>
      <c r="I20" s="6">
        <f t="shared" si="7"/>
        <v>91804.117495485378</v>
      </c>
      <c r="J20" s="6">
        <f t="shared" si="8"/>
        <v>5886.5032712247739</v>
      </c>
      <c r="K20" s="6">
        <f t="shared" si="9"/>
        <v>124955.6043688551</v>
      </c>
      <c r="L20" s="6">
        <f t="shared" si="10"/>
        <v>7688.4940685384827</v>
      </c>
      <c r="M20" s="6">
        <f t="shared" si="11"/>
        <v>163207.31999197399</v>
      </c>
      <c r="N20" s="6">
        <f t="shared" si="12"/>
        <v>9730.7503054940207</v>
      </c>
      <c r="O20" s="6">
        <f t="shared" si="13"/>
        <v>206559.26436484209</v>
      </c>
      <c r="P20" s="5">
        <f t="shared" si="14"/>
        <v>12013.271982091381</v>
      </c>
      <c r="Q20" s="6">
        <f t="shared" si="15"/>
        <v>255011.43748745939</v>
      </c>
      <c r="R20" s="6">
        <f t="shared" si="16"/>
        <v>12013.271982091381</v>
      </c>
      <c r="S20" s="6">
        <f t="shared" si="17"/>
        <v>255011.43748745939</v>
      </c>
      <c r="T20" s="2">
        <v>4</v>
      </c>
    </row>
    <row r="21" spans="1:20">
      <c r="A21" s="1">
        <v>4</v>
      </c>
      <c r="B21" s="5">
        <f t="shared" si="0"/>
        <v>1696.5970649036556</v>
      </c>
      <c r="C21" s="6">
        <f t="shared" si="1"/>
        <v>28688.786717339179</v>
      </c>
      <c r="D21" s="5">
        <f t="shared" si="2"/>
        <v>3016.1725598287203</v>
      </c>
      <c r="E21" s="6">
        <f t="shared" si="3"/>
        <v>51002.287497491867</v>
      </c>
      <c r="F21" s="5">
        <f t="shared" si="4"/>
        <v>4712.7696247323765</v>
      </c>
      <c r="G21" s="6">
        <f t="shared" si="5"/>
        <v>79691.074214831053</v>
      </c>
      <c r="H21" s="6">
        <f t="shared" si="6"/>
        <v>4835.2487011469921</v>
      </c>
      <c r="I21" s="6">
        <f t="shared" si="7"/>
        <v>114755.14686935671</v>
      </c>
      <c r="J21" s="6">
        <f t="shared" si="8"/>
        <v>6581.310732116739</v>
      </c>
      <c r="K21" s="6">
        <f t="shared" si="9"/>
        <v>156194.50546106885</v>
      </c>
      <c r="L21" s="6">
        <f t="shared" si="10"/>
        <v>8595.9976909279885</v>
      </c>
      <c r="M21" s="6">
        <f t="shared" si="11"/>
        <v>204009.14998996747</v>
      </c>
      <c r="N21" s="6">
        <f t="shared" si="12"/>
        <v>10879.309577580734</v>
      </c>
      <c r="O21" s="6">
        <f t="shared" si="13"/>
        <v>258199.08045605262</v>
      </c>
      <c r="P21" s="5">
        <f t="shared" si="14"/>
        <v>13431.24639207498</v>
      </c>
      <c r="Q21" s="6">
        <f t="shared" si="15"/>
        <v>318764.29685932421</v>
      </c>
      <c r="R21" s="6">
        <f t="shared" si="16"/>
        <v>13431.24639207498</v>
      </c>
      <c r="S21" s="6">
        <f t="shared" si="17"/>
        <v>318764.29685932421</v>
      </c>
      <c r="T21" s="2">
        <v>5</v>
      </c>
    </row>
    <row r="22" spans="1:20">
      <c r="A22" s="1">
        <v>5</v>
      </c>
      <c r="B22" s="5">
        <f t="shared" si="0"/>
        <v>1858.5289668895771</v>
      </c>
      <c r="C22" s="6">
        <f t="shared" si="1"/>
        <v>34426.544060807013</v>
      </c>
      <c r="D22" s="5">
        <f t="shared" si="2"/>
        <v>3304.0514966925816</v>
      </c>
      <c r="E22" s="6">
        <f t="shared" si="3"/>
        <v>61202.744996990245</v>
      </c>
      <c r="F22" s="5">
        <f t="shared" si="4"/>
        <v>5162.5804635821578</v>
      </c>
      <c r="G22" s="6">
        <f t="shared" si="5"/>
        <v>95629.289057797272</v>
      </c>
      <c r="H22" s="6">
        <f t="shared" si="6"/>
        <v>5296.7495695315283</v>
      </c>
      <c r="I22" s="6">
        <f t="shared" si="7"/>
        <v>137706.17624322805</v>
      </c>
      <c r="J22" s="6">
        <f t="shared" si="8"/>
        <v>7209.4646918623548</v>
      </c>
      <c r="K22" s="6">
        <f t="shared" si="9"/>
        <v>187433.40655328264</v>
      </c>
      <c r="L22" s="6">
        <f t="shared" si="10"/>
        <v>9416.4436791671615</v>
      </c>
      <c r="M22" s="6">
        <f t="shared" si="11"/>
        <v>244810.97998796098</v>
      </c>
      <c r="N22" s="6">
        <f t="shared" si="12"/>
        <v>11917.686531445941</v>
      </c>
      <c r="O22" s="6">
        <f t="shared" si="13"/>
        <v>309838.89654726314</v>
      </c>
      <c r="P22" s="5">
        <f t="shared" si="14"/>
        <v>14713.193248698688</v>
      </c>
      <c r="Q22" s="6">
        <f t="shared" si="15"/>
        <v>382517.15623118909</v>
      </c>
      <c r="R22" s="6">
        <f t="shared" si="16"/>
        <v>14713.193248698688</v>
      </c>
      <c r="S22" s="6">
        <f t="shared" si="17"/>
        <v>382517.15623118909</v>
      </c>
      <c r="T22" s="2">
        <v>6</v>
      </c>
    </row>
    <row r="23" spans="1:20">
      <c r="A23" s="1">
        <v>6</v>
      </c>
      <c r="B23" s="5">
        <f t="shared" si="0"/>
        <v>2007.4407191485325</v>
      </c>
      <c r="C23" s="6">
        <f t="shared" si="1"/>
        <v>40164.301404274847</v>
      </c>
      <c r="D23" s="5">
        <f t="shared" si="2"/>
        <v>3568.7835007085014</v>
      </c>
      <c r="E23" s="6">
        <f t="shared" si="3"/>
        <v>71403.202496488622</v>
      </c>
      <c r="F23" s="5">
        <f t="shared" si="4"/>
        <v>5576.2242198570348</v>
      </c>
      <c r="G23" s="6">
        <f t="shared" si="5"/>
        <v>111567.50390076348</v>
      </c>
      <c r="H23" s="6">
        <f t="shared" si="6"/>
        <v>5721.1434174228807</v>
      </c>
      <c r="I23" s="6">
        <f t="shared" si="7"/>
        <v>160657.20561709939</v>
      </c>
      <c r="J23" s="6">
        <f t="shared" si="8"/>
        <v>7787.1118737144743</v>
      </c>
      <c r="K23" s="6">
        <f t="shared" si="9"/>
        <v>218672.30764549642</v>
      </c>
      <c r="L23" s="6">
        <f t="shared" si="10"/>
        <v>10170.92163097401</v>
      </c>
      <c r="M23" s="6">
        <f t="shared" si="11"/>
        <v>285612.80998595449</v>
      </c>
      <c r="N23" s="6">
        <f t="shared" si="12"/>
        <v>12872.572689201485</v>
      </c>
      <c r="O23" s="6">
        <f t="shared" si="13"/>
        <v>361478.71263847366</v>
      </c>
      <c r="P23" s="5">
        <f t="shared" si="14"/>
        <v>15892.065048396891</v>
      </c>
      <c r="Q23" s="6">
        <f t="shared" si="15"/>
        <v>446270.01560305391</v>
      </c>
      <c r="R23" s="6">
        <f t="shared" si="16"/>
        <v>15892.065048396891</v>
      </c>
      <c r="S23" s="6">
        <f t="shared" si="17"/>
        <v>446270.01560305391</v>
      </c>
      <c r="T23" s="2">
        <v>7</v>
      </c>
    </row>
    <row r="24" spans="1:20">
      <c r="A24" s="1">
        <v>7</v>
      </c>
      <c r="B24" s="5">
        <f t="shared" si="0"/>
        <v>2146.0443986608279</v>
      </c>
      <c r="C24" s="6">
        <f t="shared" si="1"/>
        <v>45902.058747742689</v>
      </c>
      <c r="D24" s="5">
        <f t="shared" si="2"/>
        <v>3815.1900420636953</v>
      </c>
      <c r="E24" s="6">
        <f t="shared" si="3"/>
        <v>81603.659995986993</v>
      </c>
      <c r="F24" s="5">
        <f t="shared" si="4"/>
        <v>5961.2344407245228</v>
      </c>
      <c r="G24" s="6">
        <f t="shared" si="5"/>
        <v>127505.7187437297</v>
      </c>
      <c r="H24" s="6">
        <f t="shared" si="6"/>
        <v>6116.159579598122</v>
      </c>
      <c r="I24" s="6">
        <f t="shared" si="7"/>
        <v>183608.23499097076</v>
      </c>
      <c r="J24" s="6">
        <f t="shared" si="8"/>
        <v>8324.772761119666</v>
      </c>
      <c r="K24" s="6">
        <f t="shared" si="9"/>
        <v>249911.2087377102</v>
      </c>
      <c r="L24" s="6">
        <f t="shared" si="10"/>
        <v>10873.172585952218</v>
      </c>
      <c r="M24" s="6">
        <f t="shared" si="11"/>
        <v>326414.63998394797</v>
      </c>
      <c r="N24" s="6">
        <f t="shared" si="12"/>
        <v>13761.359054095779</v>
      </c>
      <c r="O24" s="6">
        <f t="shared" si="13"/>
        <v>413118.52872968419</v>
      </c>
      <c r="P24" s="5">
        <f t="shared" si="14"/>
        <v>16989.332165550342</v>
      </c>
      <c r="Q24" s="6">
        <f t="shared" si="15"/>
        <v>510022.87497491878</v>
      </c>
      <c r="R24" s="6">
        <f t="shared" si="16"/>
        <v>16989.332165550342</v>
      </c>
      <c r="S24" s="6">
        <f t="shared" si="17"/>
        <v>510022.87497491878</v>
      </c>
      <c r="T24" s="2">
        <v>8</v>
      </c>
    </row>
    <row r="25" spans="1:20">
      <c r="A25" s="1">
        <v>8</v>
      </c>
      <c r="B25" s="5">
        <f t="shared" si="0"/>
        <v>2276.2238205307176</v>
      </c>
      <c r="C25" s="6">
        <f t="shared" si="1"/>
        <v>51639.81609121053</v>
      </c>
      <c r="D25" s="5">
        <f t="shared" si="2"/>
        <v>4046.6201253879431</v>
      </c>
      <c r="E25" s="6">
        <f t="shared" si="3"/>
        <v>91804.117495485378</v>
      </c>
      <c r="F25" s="5">
        <f t="shared" si="4"/>
        <v>6322.8439459186602</v>
      </c>
      <c r="G25" s="6">
        <f t="shared" si="5"/>
        <v>143443.93358669593</v>
      </c>
      <c r="H25" s="6">
        <f t="shared" si="6"/>
        <v>6487.1668703293444</v>
      </c>
      <c r="I25" s="6">
        <f t="shared" si="7"/>
        <v>206559.26436484212</v>
      </c>
      <c r="J25" s="6">
        <f t="shared" si="8"/>
        <v>8829.7549068371627</v>
      </c>
      <c r="K25" s="6">
        <f t="shared" si="9"/>
        <v>281150.10982992401</v>
      </c>
      <c r="L25" s="6">
        <f t="shared" si="10"/>
        <v>11532.741102807724</v>
      </c>
      <c r="M25" s="6">
        <f t="shared" si="11"/>
        <v>367216.46998194151</v>
      </c>
      <c r="N25" s="6">
        <f t="shared" si="12"/>
        <v>14596.125458241029</v>
      </c>
      <c r="O25" s="6">
        <f t="shared" si="13"/>
        <v>464758.34482089477</v>
      </c>
      <c r="P25" s="5">
        <f t="shared" si="14"/>
        <v>18019.907973137069</v>
      </c>
      <c r="Q25" s="6">
        <f t="shared" si="15"/>
        <v>573775.73434678372</v>
      </c>
      <c r="R25" s="6">
        <f t="shared" si="16"/>
        <v>18019.907973137069</v>
      </c>
      <c r="S25" s="6">
        <f t="shared" si="17"/>
        <v>573775.73434678372</v>
      </c>
      <c r="T25" s="2">
        <v>9</v>
      </c>
    </row>
    <row r="26" spans="1:20">
      <c r="A26" s="1">
        <v>9</v>
      </c>
      <c r="B26" s="5">
        <f t="shared" si="0"/>
        <v>2399.3505790691352</v>
      </c>
      <c r="C26" s="6">
        <f t="shared" si="1"/>
        <v>57377.573434678357</v>
      </c>
      <c r="D26" s="5">
        <f t="shared" si="2"/>
        <v>4265.5121405673526</v>
      </c>
      <c r="E26" s="6">
        <f t="shared" si="3"/>
        <v>102004.57499498373</v>
      </c>
      <c r="F26" s="5">
        <f t="shared" si="4"/>
        <v>6664.8627196364869</v>
      </c>
      <c r="G26" s="6">
        <f t="shared" si="5"/>
        <v>159382.14842966211</v>
      </c>
      <c r="H26" s="6">
        <f t="shared" si="6"/>
        <v>6838.074290608969</v>
      </c>
      <c r="I26" s="6">
        <f t="shared" si="7"/>
        <v>229510.29373871343</v>
      </c>
      <c r="J26" s="6">
        <f t="shared" si="8"/>
        <v>9307.3788955510954</v>
      </c>
      <c r="K26" s="6">
        <f t="shared" si="9"/>
        <v>312389.01092213771</v>
      </c>
      <c r="L26" s="6">
        <f t="shared" si="10"/>
        <v>12156.576516638168</v>
      </c>
      <c r="M26" s="6">
        <f t="shared" si="11"/>
        <v>408018.29997993493</v>
      </c>
      <c r="N26" s="6">
        <f t="shared" si="12"/>
        <v>15385.667153870183</v>
      </c>
      <c r="O26" s="6">
        <f t="shared" si="13"/>
        <v>516398.16091210523</v>
      </c>
      <c r="P26" s="5">
        <f t="shared" si="14"/>
        <v>18994.650807247137</v>
      </c>
      <c r="Q26" s="6">
        <f t="shared" si="15"/>
        <v>637528.59371864842</v>
      </c>
      <c r="R26" s="6">
        <f t="shared" si="16"/>
        <v>18994.650807247137</v>
      </c>
      <c r="S26" s="6">
        <f t="shared" si="17"/>
        <v>637528.59371864842</v>
      </c>
      <c r="T26" s="2">
        <v>10</v>
      </c>
    </row>
    <row r="27" spans="1:20">
      <c r="A27" s="1">
        <v>10</v>
      </c>
      <c r="B27" s="5">
        <f t="shared" si="0"/>
        <v>2516.4601171898862</v>
      </c>
      <c r="C27" s="6">
        <f t="shared" si="1"/>
        <v>63115.330778146199</v>
      </c>
      <c r="D27" s="5">
        <f t="shared" si="2"/>
        <v>4473.7068750042426</v>
      </c>
      <c r="E27" s="6">
        <f t="shared" si="3"/>
        <v>112205.03249448212</v>
      </c>
      <c r="F27" s="5">
        <f t="shared" si="4"/>
        <v>6990.1669921941284</v>
      </c>
      <c r="G27" s="6">
        <f t="shared" si="5"/>
        <v>175320.36327262834</v>
      </c>
      <c r="H27" s="6">
        <f t="shared" si="6"/>
        <v>7171.8328204355184</v>
      </c>
      <c r="I27" s="6">
        <f t="shared" si="7"/>
        <v>252461.3231125848</v>
      </c>
      <c r="J27" s="6">
        <f t="shared" si="8"/>
        <v>9761.661338926122</v>
      </c>
      <c r="K27" s="6">
        <f t="shared" si="9"/>
        <v>343627.91201435152</v>
      </c>
      <c r="L27" s="6">
        <f t="shared" si="10"/>
        <v>12749.925014107592</v>
      </c>
      <c r="M27" s="6">
        <f t="shared" si="11"/>
        <v>448820.12997792847</v>
      </c>
      <c r="N27" s="6">
        <f t="shared" si="12"/>
        <v>16136.623845979922</v>
      </c>
      <c r="O27" s="6">
        <f t="shared" si="13"/>
        <v>568037.97700331581</v>
      </c>
      <c r="P27" s="5">
        <f t="shared" si="14"/>
        <v>19921.757834543114</v>
      </c>
      <c r="Q27" s="6">
        <f t="shared" si="15"/>
        <v>701281.45309051336</v>
      </c>
      <c r="R27" s="6">
        <f t="shared" si="16"/>
        <v>19921.757834543114</v>
      </c>
      <c r="S27" s="6">
        <f t="shared" si="17"/>
        <v>701281.45309051336</v>
      </c>
      <c r="T27" s="2">
        <v>11</v>
      </c>
    </row>
    <row r="28" spans="1:20">
      <c r="A28" s="1">
        <v>11</v>
      </c>
      <c r="B28" s="5">
        <f t="shared" si="0"/>
        <v>2628.3568710384966</v>
      </c>
      <c r="C28" s="6">
        <f t="shared" si="1"/>
        <v>68853.088121614026</v>
      </c>
      <c r="D28" s="5">
        <f t="shared" si="2"/>
        <v>4672.6344374017708</v>
      </c>
      <c r="E28" s="6">
        <f t="shared" si="3"/>
        <v>122405.48999398049</v>
      </c>
      <c r="F28" s="5">
        <f t="shared" si="4"/>
        <v>7300.9913084402679</v>
      </c>
      <c r="G28" s="6">
        <f t="shared" si="5"/>
        <v>191258.57811559454</v>
      </c>
      <c r="H28" s="6">
        <f t="shared" si="6"/>
        <v>7490.7350777253378</v>
      </c>
      <c r="I28" s="6">
        <f t="shared" si="7"/>
        <v>275412.3524864561</v>
      </c>
      <c r="J28" s="6">
        <f t="shared" si="8"/>
        <v>10195.722744681709</v>
      </c>
      <c r="K28" s="6">
        <f t="shared" si="9"/>
        <v>374866.81310656527</v>
      </c>
      <c r="L28" s="6">
        <f t="shared" si="10"/>
        <v>13316.862360400604</v>
      </c>
      <c r="M28" s="6">
        <f t="shared" si="11"/>
        <v>489621.95997592196</v>
      </c>
      <c r="N28" s="6">
        <f t="shared" si="12"/>
        <v>16854.153924882015</v>
      </c>
      <c r="O28" s="6">
        <f t="shared" si="13"/>
        <v>619677.79309452628</v>
      </c>
      <c r="P28" s="5">
        <f t="shared" si="14"/>
        <v>20807.597438125944</v>
      </c>
      <c r="Q28" s="6">
        <f t="shared" si="15"/>
        <v>765034.31246237818</v>
      </c>
      <c r="R28" s="6">
        <f t="shared" si="16"/>
        <v>20807.597438125944</v>
      </c>
      <c r="S28" s="6">
        <f t="shared" si="17"/>
        <v>765034.31246237818</v>
      </c>
      <c r="T28" s="2">
        <v>12</v>
      </c>
    </row>
    <row r="29" spans="1:20">
      <c r="A29" s="1">
        <v>12</v>
      </c>
      <c r="B29" s="5">
        <f t="shared" si="0"/>
        <v>2735.6805664520143</v>
      </c>
      <c r="C29" s="6">
        <f t="shared" si="1"/>
        <v>74590.845465081875</v>
      </c>
      <c r="D29" s="5">
        <f t="shared" si="2"/>
        <v>4863.4321181369151</v>
      </c>
      <c r="E29" s="6">
        <f t="shared" si="3"/>
        <v>132605.94749347889</v>
      </c>
      <c r="F29" s="5">
        <f t="shared" si="4"/>
        <v>7599.1126845889285</v>
      </c>
      <c r="G29" s="6">
        <f t="shared" si="5"/>
        <v>207196.79295856081</v>
      </c>
      <c r="H29" s="6">
        <f t="shared" si="6"/>
        <v>7796.6042611545681</v>
      </c>
      <c r="I29" s="6">
        <f t="shared" si="7"/>
        <v>298363.3818603275</v>
      </c>
      <c r="J29" s="6">
        <f t="shared" si="8"/>
        <v>10612.044688793716</v>
      </c>
      <c r="K29" s="6">
        <f t="shared" si="9"/>
        <v>406105.71419877914</v>
      </c>
      <c r="L29" s="6">
        <f t="shared" si="10"/>
        <v>13860.629797608122</v>
      </c>
      <c r="M29" s="6">
        <f t="shared" si="11"/>
        <v>530423.78997391555</v>
      </c>
      <c r="N29" s="6">
        <f t="shared" si="12"/>
        <v>17542.359587597784</v>
      </c>
      <c r="O29" s="6">
        <f t="shared" si="13"/>
        <v>671317.60918573698</v>
      </c>
      <c r="P29" s="5">
        <f t="shared" si="14"/>
        <v>21657.234058762693</v>
      </c>
      <c r="Q29" s="6">
        <f t="shared" si="15"/>
        <v>828787.17183424323</v>
      </c>
      <c r="R29" s="6">
        <f t="shared" si="16"/>
        <v>21657.234058762693</v>
      </c>
      <c r="S29" s="6">
        <f t="shared" si="17"/>
        <v>828787.17183424323</v>
      </c>
      <c r="T29" s="2">
        <v>13</v>
      </c>
    </row>
    <row r="30" spans="1:20">
      <c r="A30" s="1">
        <v>13</v>
      </c>
      <c r="B30" s="5">
        <f t="shared" si="0"/>
        <v>2838.949890679854</v>
      </c>
      <c r="C30" s="6">
        <f t="shared" si="1"/>
        <v>80328.602808549695</v>
      </c>
      <c r="D30" s="5">
        <f t="shared" si="2"/>
        <v>5047.0220278752968</v>
      </c>
      <c r="E30" s="6">
        <f t="shared" si="3"/>
        <v>142806.40499297724</v>
      </c>
      <c r="F30" s="5">
        <f t="shared" si="4"/>
        <v>7885.9719185551503</v>
      </c>
      <c r="G30" s="6">
        <f t="shared" si="5"/>
        <v>223135.00780152695</v>
      </c>
      <c r="H30" s="6">
        <f t="shared" si="6"/>
        <v>8090.9186132009954</v>
      </c>
      <c r="I30" s="6">
        <f t="shared" si="7"/>
        <v>321314.41123419878</v>
      </c>
      <c r="J30" s="6">
        <f t="shared" si="8"/>
        <v>11012.639223523576</v>
      </c>
      <c r="K30" s="6">
        <f t="shared" si="9"/>
        <v>437344.61529099284</v>
      </c>
      <c r="L30" s="6">
        <f t="shared" si="10"/>
        <v>14383.855312357324</v>
      </c>
      <c r="M30" s="6">
        <f t="shared" si="11"/>
        <v>571225.61997190898</v>
      </c>
      <c r="N30" s="6">
        <f t="shared" si="12"/>
        <v>18204.566879702244</v>
      </c>
      <c r="O30" s="6">
        <f t="shared" si="13"/>
        <v>722957.42527694732</v>
      </c>
      <c r="P30" s="5">
        <f t="shared" si="14"/>
        <v>22474.773925558322</v>
      </c>
      <c r="Q30" s="6">
        <f t="shared" si="15"/>
        <v>892540.03120610781</v>
      </c>
      <c r="R30" s="6">
        <f t="shared" si="16"/>
        <v>22474.773925558322</v>
      </c>
      <c r="S30" s="6">
        <f t="shared" si="17"/>
        <v>892540.03120610781</v>
      </c>
      <c r="T30" s="2">
        <v>14</v>
      </c>
    </row>
    <row r="31" spans="1:20">
      <c r="A31" s="1">
        <v>14</v>
      </c>
      <c r="B31" s="5">
        <f t="shared" si="0"/>
        <v>2938.5923163853627</v>
      </c>
      <c r="C31" s="6">
        <f t="shared" si="1"/>
        <v>86066.360152017529</v>
      </c>
      <c r="D31" s="5">
        <f t="shared" si="2"/>
        <v>5224.1641180184233</v>
      </c>
      <c r="E31" s="6">
        <f t="shared" si="3"/>
        <v>153006.8624924756</v>
      </c>
      <c r="F31" s="5">
        <f t="shared" si="4"/>
        <v>8162.7564344037855</v>
      </c>
      <c r="G31" s="6">
        <f t="shared" si="5"/>
        <v>239073.22264449316</v>
      </c>
      <c r="H31" s="6">
        <f t="shared" si="6"/>
        <v>8374.8964176180125</v>
      </c>
      <c r="I31" s="6">
        <f t="shared" si="7"/>
        <v>344265.44060807012</v>
      </c>
      <c r="J31" s="6">
        <f t="shared" si="8"/>
        <v>11399.164568424518</v>
      </c>
      <c r="K31" s="6">
        <f t="shared" si="9"/>
        <v>468583.51638320659</v>
      </c>
      <c r="L31" s="6">
        <f t="shared" si="10"/>
        <v>14888.704742432024</v>
      </c>
      <c r="M31" s="6">
        <f t="shared" si="11"/>
        <v>612027.4499699024</v>
      </c>
      <c r="N31" s="6">
        <f t="shared" si="12"/>
        <v>18843.516939640536</v>
      </c>
      <c r="O31" s="6">
        <f t="shared" si="13"/>
        <v>774597.24136815779</v>
      </c>
      <c r="P31" s="5">
        <f t="shared" si="14"/>
        <v>23263.601160050039</v>
      </c>
      <c r="Q31" s="6">
        <f t="shared" si="15"/>
        <v>956292.89057797263</v>
      </c>
      <c r="R31" s="6">
        <f t="shared" si="16"/>
        <v>23263.601160050039</v>
      </c>
      <c r="S31" s="6">
        <f t="shared" si="17"/>
        <v>956292.89057797263</v>
      </c>
      <c r="T31" s="2">
        <v>15</v>
      </c>
    </row>
    <row r="32" spans="1:20">
      <c r="A32" s="1">
        <v>15</v>
      </c>
      <c r="B32" s="5">
        <f t="shared" si="0"/>
        <v>3034.965094040957</v>
      </c>
      <c r="C32" s="6">
        <f t="shared" si="1"/>
        <v>91804.117495485378</v>
      </c>
      <c r="D32" s="5">
        <f t="shared" si="2"/>
        <v>5395.4935005172565</v>
      </c>
      <c r="E32" s="6">
        <f t="shared" si="3"/>
        <v>163207.31999197399</v>
      </c>
      <c r="F32" s="5">
        <f t="shared" si="4"/>
        <v>8430.458594558213</v>
      </c>
      <c r="G32" s="6">
        <f t="shared" si="5"/>
        <v>255011.43748745939</v>
      </c>
      <c r="H32" s="6">
        <f t="shared" si="6"/>
        <v>8649.5558271057926</v>
      </c>
      <c r="I32" s="6">
        <f t="shared" si="7"/>
        <v>367216.46998194151</v>
      </c>
      <c r="J32" s="6">
        <f t="shared" si="8"/>
        <v>11773.006542449548</v>
      </c>
      <c r="K32" s="6">
        <f t="shared" si="9"/>
        <v>499822.4174754204</v>
      </c>
      <c r="L32" s="6">
        <f t="shared" si="10"/>
        <v>15376.988137076965</v>
      </c>
      <c r="M32" s="6">
        <f t="shared" si="11"/>
        <v>652829.27996789594</v>
      </c>
      <c r="N32" s="6">
        <f t="shared" si="12"/>
        <v>19461.500610988041</v>
      </c>
      <c r="O32" s="6">
        <f t="shared" si="13"/>
        <v>826237.05745936837</v>
      </c>
      <c r="P32" s="5">
        <f t="shared" si="14"/>
        <v>24026.543964182762</v>
      </c>
      <c r="Q32" s="6">
        <f t="shared" si="15"/>
        <v>1020045.7499498376</v>
      </c>
      <c r="R32" s="6">
        <f t="shared" si="16"/>
        <v>24026.543964182762</v>
      </c>
      <c r="S32" s="6">
        <f t="shared" si="17"/>
        <v>1020045.7499498376</v>
      </c>
      <c r="T32" s="2">
        <v>16</v>
      </c>
    </row>
    <row r="33" spans="1:20">
      <c r="A33" s="1">
        <v>16</v>
      </c>
      <c r="B33" s="5">
        <f t="shared" si="0"/>
        <v>3128.3704131983754</v>
      </c>
      <c r="C33" s="6">
        <f t="shared" si="1"/>
        <v>97541.874838953212</v>
      </c>
      <c r="D33" s="5">
        <f t="shared" si="2"/>
        <v>5561.5474012415552</v>
      </c>
      <c r="E33" s="6">
        <f t="shared" si="3"/>
        <v>173407.77749147237</v>
      </c>
      <c r="F33" s="5">
        <f t="shared" si="4"/>
        <v>8689.917814439932</v>
      </c>
      <c r="G33" s="6">
        <f t="shared" si="5"/>
        <v>270949.65233042563</v>
      </c>
      <c r="H33" s="6">
        <f t="shared" si="6"/>
        <v>8915.7580724584768</v>
      </c>
      <c r="I33" s="6">
        <f t="shared" si="7"/>
        <v>390167.49935581285</v>
      </c>
      <c r="J33" s="6">
        <f t="shared" si="8"/>
        <v>12135.337376401814</v>
      </c>
      <c r="K33" s="6">
        <f t="shared" si="9"/>
        <v>531061.31856763421</v>
      </c>
      <c r="L33" s="6">
        <f t="shared" si="10"/>
        <v>15850.236573259517</v>
      </c>
      <c r="M33" s="6">
        <f t="shared" si="11"/>
        <v>693631.10996588948</v>
      </c>
      <c r="N33" s="6">
        <f t="shared" si="12"/>
        <v>20060.455663031582</v>
      </c>
      <c r="O33" s="6">
        <f t="shared" si="13"/>
        <v>877876.87355057895</v>
      </c>
      <c r="P33" s="5">
        <f t="shared" si="14"/>
        <v>24765.994645717998</v>
      </c>
      <c r="Q33" s="6">
        <f t="shared" si="15"/>
        <v>1083798.6093217025</v>
      </c>
      <c r="R33" s="6">
        <f t="shared" si="16"/>
        <v>24765.994645717998</v>
      </c>
      <c r="S33" s="6">
        <f t="shared" si="17"/>
        <v>1083798.6093217025</v>
      </c>
      <c r="T33" s="2">
        <v>17</v>
      </c>
    </row>
    <row r="34" spans="1:20">
      <c r="A34" s="10"/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20">
      <c r="A35" s="10"/>
      <c r="B35" s="1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20">
      <c r="A36" s="10"/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20">
      <c r="A37" s="10"/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20">
      <c r="A38" s="10"/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20">
      <c r="A39" s="10"/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20">
      <c r="A40" s="10"/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</sheetData>
  <mergeCells count="11">
    <mergeCell ref="N15:O15"/>
    <mergeCell ref="A15:A16"/>
    <mergeCell ref="H15:I15"/>
    <mergeCell ref="J15:K15"/>
    <mergeCell ref="L15:M15"/>
    <mergeCell ref="T15:T16"/>
    <mergeCell ref="B15:C15"/>
    <mergeCell ref="D15:E15"/>
    <mergeCell ref="F15:G15"/>
    <mergeCell ref="P15:Q15"/>
    <mergeCell ref="R15:S1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>
      <selection activeCell="G14" sqref="G14"/>
    </sheetView>
  </sheetViews>
  <sheetFormatPr defaultRowHeight="12.75"/>
  <cols>
    <col min="7" max="7" width="12.33203125" bestFit="1" customWidth="1"/>
  </cols>
  <sheetData>
    <row r="1" spans="1:16">
      <c r="A1" t="s">
        <v>18</v>
      </c>
    </row>
    <row r="2" spans="1:16">
      <c r="A2" t="s">
        <v>31</v>
      </c>
    </row>
    <row r="3" spans="1:16">
      <c r="A3" t="s">
        <v>19</v>
      </c>
    </row>
    <row r="4" spans="1:16">
      <c r="A4" t="s">
        <v>20</v>
      </c>
    </row>
    <row r="5" spans="1:16">
      <c r="A5" t="s">
        <v>21</v>
      </c>
    </row>
    <row r="6" spans="1:16">
      <c r="A6" t="s">
        <v>22</v>
      </c>
    </row>
    <row r="7" spans="1:16">
      <c r="A7" t="s">
        <v>49</v>
      </c>
    </row>
    <row r="8" spans="1:16">
      <c r="A8" t="s">
        <v>45</v>
      </c>
    </row>
    <row r="9" spans="1:16">
      <c r="A9" t="s">
        <v>46</v>
      </c>
    </row>
    <row r="13" spans="1:16" ht="19.5">
      <c r="F13" s="19" t="s">
        <v>34</v>
      </c>
      <c r="G13" s="12">
        <v>473</v>
      </c>
    </row>
    <row r="15" spans="1:16">
      <c r="A15" s="20" t="s">
        <v>33</v>
      </c>
      <c r="B15" s="22" t="s">
        <v>2</v>
      </c>
      <c r="C15" s="23"/>
      <c r="D15" s="22" t="s">
        <v>1</v>
      </c>
      <c r="E15" s="23"/>
      <c r="F15" s="22" t="s">
        <v>3</v>
      </c>
      <c r="G15" s="23"/>
      <c r="H15" s="22" t="s">
        <v>4</v>
      </c>
      <c r="I15" s="23"/>
      <c r="J15" s="22" t="s">
        <v>5</v>
      </c>
      <c r="K15" s="23"/>
      <c r="L15" s="22" t="s">
        <v>6</v>
      </c>
      <c r="M15" s="23"/>
      <c r="N15" s="22" t="s">
        <v>7</v>
      </c>
      <c r="O15" s="23"/>
      <c r="P15" s="20" t="s">
        <v>0</v>
      </c>
    </row>
    <row r="16" spans="1:16">
      <c r="A16" s="21"/>
      <c r="B16" s="1" t="s">
        <v>8</v>
      </c>
      <c r="C16" s="1" t="s">
        <v>9</v>
      </c>
      <c r="D16" s="1" t="s">
        <v>8</v>
      </c>
      <c r="E16" s="1" t="s">
        <v>9</v>
      </c>
      <c r="F16" s="1" t="s">
        <v>8</v>
      </c>
      <c r="G16" s="1" t="s">
        <v>9</v>
      </c>
      <c r="H16" s="1" t="s">
        <v>8</v>
      </c>
      <c r="I16" s="1" t="s">
        <v>9</v>
      </c>
      <c r="J16" s="1" t="s">
        <v>8</v>
      </c>
      <c r="K16" s="1" t="s">
        <v>9</v>
      </c>
      <c r="L16" s="1" t="s">
        <v>8</v>
      </c>
      <c r="M16" s="1" t="s">
        <v>9</v>
      </c>
      <c r="N16" s="1" t="s">
        <v>8</v>
      </c>
      <c r="O16" s="1" t="s">
        <v>9</v>
      </c>
      <c r="P16" s="21"/>
    </row>
    <row r="17" spans="1:16">
      <c r="A17" s="1">
        <v>5.0000000000000001E-3</v>
      </c>
      <c r="B17" s="5">
        <f t="shared" ref="B17:B33" si="0">2.8*0.027*0.027*3.1415/4*3600/(P17^0.5)*P17*(1.204/(0.74891*$P$17/1.01325*293.15/$G$13))^0.5*(0.74891*$P$17/1.01325*293.15/$G$13)</f>
        <v>4.2859713548267777</v>
      </c>
      <c r="C17" s="6">
        <f t="shared" ref="C17:C33" si="1">75*(0.74891*P17/1.01325*293.15/$G$13)</f>
        <v>34.356035150534481</v>
      </c>
      <c r="D17" s="5">
        <f t="shared" ref="D17:D33" si="2">2.8*0.05*0.05*3.1415/4*3600/(P17^0.5)*P17*(1.204/(0.74891*$P$17/1.01325*293.15/$G$13))^0.5*(0.74891*$P$17/1.01325*293.15/$G$13)</f>
        <v>14.698118500777703</v>
      </c>
      <c r="E17" s="6">
        <f t="shared" ref="E17:E33" si="3">250*(0.74891*P17/1.01325*293.15/$G$13)</f>
        <v>114.52011716844828</v>
      </c>
      <c r="F17" s="5">
        <f t="shared" ref="F17:F33" si="4">2.8*0.08*0.08*3.1415/4*3600/(P17^0.5)*P17*(1.204/(0.74891*$P$17/1.01325*293.15/$G$13))^0.5*(0.74891*$P$17/1.01325*293.15/$G$13)</f>
        <v>37.627183361990916</v>
      </c>
      <c r="G17" s="6">
        <f t="shared" ref="G17:G33" si="5">800*(0.74891*P17/1.01325*293.15/$G$13)</f>
        <v>366.46437493903449</v>
      </c>
      <c r="H17" s="6">
        <f t="shared" ref="H17:H33" si="6">2.8*0.1*0.1*3.1415/4*3600/(P17^0.5)*P17*(1.204/(0.74891*$P$17/1.01325*293.15/$G$13))^0.5*(0.74891*$P$17/1.01325*293.15/$G$13)</f>
        <v>58.792474003110812</v>
      </c>
      <c r="I17" s="6">
        <f t="shared" ref="I17:I33" si="7">1250*(0.74891*P17/1.01325*293.15/$G$13)</f>
        <v>572.60058584224134</v>
      </c>
      <c r="J17" s="5">
        <f t="shared" ref="J17:J33" si="8">2.8*0.15*0.15*3.1415/4*3600/(P17^0.5)*P17*(1.204/(0.74891*$P$17/1.01325*293.15/$G$13))^0.5*(0.74891*$P$17/1.01325*293.15/$G$13)</f>
        <v>132.28306650699932</v>
      </c>
      <c r="K17" s="6">
        <f t="shared" ref="K17:K33" si="9">2800*(0.74891*P17/1.01325*293.15/$G$13)</f>
        <v>1282.6253122866206</v>
      </c>
      <c r="L17" s="5">
        <f t="shared" ref="L17:L33" si="10">2.8*0.2*0.2*3.1415/4*3600/(P17^0.5)*P17*(1.204/(0.74891*$P$17/1.01325*293.15/$G$13))^0.5*(0.74891*$P$17/1.01325*293.15/$G$13)</f>
        <v>235.16989601244325</v>
      </c>
      <c r="M17" s="6">
        <f t="shared" ref="M17:M33" si="11">5000*(0.74891*P17/1.01325*293.15/$G$13)</f>
        <v>2290.4023433689654</v>
      </c>
      <c r="N17" s="5">
        <f t="shared" ref="N17:N33" si="12">2.8*0.3*0.3*3.1415/4*3600/(P17^0.5)*P17*(1.204/(0.74891*$P$17/1.01325*293.15/$G$13))^0.5*(0.74891*$P$17/1.01325*293.15/$G$13)</f>
        <v>529.13226602799728</v>
      </c>
      <c r="O17" s="6">
        <f t="shared" ref="O17:O33" si="13">12000*(0.74891*P17/1.01325*293.15/$G$13)</f>
        <v>5496.9656240855174</v>
      </c>
      <c r="P17" s="2">
        <v>1</v>
      </c>
    </row>
    <row r="18" spans="1:16">
      <c r="A18" s="1">
        <v>1</v>
      </c>
      <c r="B18" s="5">
        <f t="shared" si="0"/>
        <v>6.0612788179386179</v>
      </c>
      <c r="C18" s="6">
        <f t="shared" si="1"/>
        <v>68.712070301068962</v>
      </c>
      <c r="D18" s="5">
        <f t="shared" si="2"/>
        <v>20.786278525166729</v>
      </c>
      <c r="E18" s="6">
        <f t="shared" si="3"/>
        <v>229.04023433689656</v>
      </c>
      <c r="F18" s="5">
        <f t="shared" si="4"/>
        <v>53.21287302442682</v>
      </c>
      <c r="G18" s="6">
        <f t="shared" si="5"/>
        <v>732.92874987806897</v>
      </c>
      <c r="H18" s="6">
        <f t="shared" si="6"/>
        <v>83.145114100666916</v>
      </c>
      <c r="I18" s="6">
        <f t="shared" si="7"/>
        <v>1145.2011716844827</v>
      </c>
      <c r="J18" s="5">
        <f t="shared" si="8"/>
        <v>187.07650672650053</v>
      </c>
      <c r="K18" s="6">
        <f t="shared" si="9"/>
        <v>2565.2506245732411</v>
      </c>
      <c r="L18" s="5">
        <f t="shared" si="10"/>
        <v>332.58045640266766</v>
      </c>
      <c r="M18" s="6">
        <f t="shared" si="11"/>
        <v>4580.8046867379308</v>
      </c>
      <c r="N18" s="5">
        <f t="shared" si="12"/>
        <v>748.3060269060021</v>
      </c>
      <c r="O18" s="6">
        <f t="shared" si="13"/>
        <v>10993.931248171035</v>
      </c>
      <c r="P18" s="2">
        <v>2</v>
      </c>
    </row>
    <row r="19" spans="1:16">
      <c r="A19" s="1">
        <v>2</v>
      </c>
      <c r="B19" s="5">
        <f t="shared" si="0"/>
        <v>7.4235201463447948</v>
      </c>
      <c r="C19" s="6">
        <f t="shared" si="1"/>
        <v>103.06810545160346</v>
      </c>
      <c r="D19" s="5">
        <f t="shared" si="2"/>
        <v>25.457888019015076</v>
      </c>
      <c r="E19" s="6">
        <f t="shared" si="3"/>
        <v>343.56035150534484</v>
      </c>
      <c r="F19" s="5">
        <f t="shared" si="4"/>
        <v>65.172193328678588</v>
      </c>
      <c r="G19" s="6">
        <f t="shared" si="5"/>
        <v>1099.3931248171036</v>
      </c>
      <c r="H19" s="6">
        <f t="shared" si="6"/>
        <v>101.83155207606031</v>
      </c>
      <c r="I19" s="6">
        <f t="shared" si="7"/>
        <v>1717.8017575267243</v>
      </c>
      <c r="J19" s="5">
        <f t="shared" si="8"/>
        <v>229.12099217113567</v>
      </c>
      <c r="K19" s="6">
        <f t="shared" si="9"/>
        <v>3847.8759368598626</v>
      </c>
      <c r="L19" s="5">
        <f t="shared" si="10"/>
        <v>407.32620830424122</v>
      </c>
      <c r="M19" s="6">
        <f t="shared" si="11"/>
        <v>6871.207030106897</v>
      </c>
      <c r="N19" s="5">
        <f t="shared" si="12"/>
        <v>916.48396868454267</v>
      </c>
      <c r="O19" s="6">
        <f t="shared" si="13"/>
        <v>16490.896872256555</v>
      </c>
      <c r="P19" s="2">
        <v>3</v>
      </c>
    </row>
    <row r="20" spans="1:16">
      <c r="A20" s="1">
        <v>3</v>
      </c>
      <c r="B20" s="5">
        <f t="shared" si="0"/>
        <v>8.5719427096535554</v>
      </c>
      <c r="C20" s="6">
        <f t="shared" si="1"/>
        <v>137.42414060213792</v>
      </c>
      <c r="D20" s="5">
        <f t="shared" si="2"/>
        <v>29.396237001555406</v>
      </c>
      <c r="E20" s="6">
        <f t="shared" si="3"/>
        <v>458.08046867379312</v>
      </c>
      <c r="F20" s="5">
        <f t="shared" si="4"/>
        <v>75.254366723981832</v>
      </c>
      <c r="G20" s="6">
        <f t="shared" si="5"/>
        <v>1465.8574997561379</v>
      </c>
      <c r="H20" s="6">
        <f t="shared" si="6"/>
        <v>117.58494800622162</v>
      </c>
      <c r="I20" s="6">
        <f t="shared" si="7"/>
        <v>2290.4023433689654</v>
      </c>
      <c r="J20" s="5">
        <f t="shared" si="8"/>
        <v>264.56613301399864</v>
      </c>
      <c r="K20" s="6">
        <f t="shared" si="9"/>
        <v>5130.5012491464822</v>
      </c>
      <c r="L20" s="5">
        <f t="shared" si="10"/>
        <v>470.33979202488649</v>
      </c>
      <c r="M20" s="6">
        <f t="shared" si="11"/>
        <v>9161.6093734758615</v>
      </c>
      <c r="N20" s="5">
        <f t="shared" si="12"/>
        <v>1058.2645320559946</v>
      </c>
      <c r="O20" s="6">
        <f t="shared" si="13"/>
        <v>21987.86249634207</v>
      </c>
      <c r="P20" s="2">
        <v>4</v>
      </c>
    </row>
    <row r="21" spans="1:16">
      <c r="A21" s="1">
        <v>4</v>
      </c>
      <c r="B21" s="5">
        <f t="shared" si="0"/>
        <v>9.5837232990095451</v>
      </c>
      <c r="C21" s="6">
        <f t="shared" si="1"/>
        <v>171.78017575267242</v>
      </c>
      <c r="D21" s="5">
        <f t="shared" si="2"/>
        <v>32.865992109086235</v>
      </c>
      <c r="E21" s="6">
        <f t="shared" si="3"/>
        <v>572.60058584224134</v>
      </c>
      <c r="F21" s="5">
        <f t="shared" si="4"/>
        <v>84.136939799260759</v>
      </c>
      <c r="G21" s="6">
        <f t="shared" si="5"/>
        <v>1832.3218746951725</v>
      </c>
      <c r="H21" s="6">
        <f t="shared" si="6"/>
        <v>131.46396843634494</v>
      </c>
      <c r="I21" s="6">
        <f t="shared" si="7"/>
        <v>2863.0029292112067</v>
      </c>
      <c r="J21" s="5">
        <f t="shared" si="8"/>
        <v>295.79392898177611</v>
      </c>
      <c r="K21" s="6">
        <f t="shared" si="9"/>
        <v>6413.1265614331032</v>
      </c>
      <c r="L21" s="5">
        <f t="shared" si="10"/>
        <v>525.85587374537977</v>
      </c>
      <c r="M21" s="6">
        <f t="shared" si="11"/>
        <v>11452.011716844827</v>
      </c>
      <c r="N21" s="5">
        <f t="shared" si="12"/>
        <v>1183.1757159271044</v>
      </c>
      <c r="O21" s="6">
        <f t="shared" si="13"/>
        <v>27484.828120427588</v>
      </c>
      <c r="P21" s="2">
        <v>5</v>
      </c>
    </row>
    <row r="22" spans="1:16">
      <c r="A22" s="1">
        <v>5</v>
      </c>
      <c r="B22" s="5">
        <f t="shared" si="0"/>
        <v>10.498442871510713</v>
      </c>
      <c r="C22" s="6">
        <f t="shared" si="1"/>
        <v>206.13621090320692</v>
      </c>
      <c r="D22" s="5">
        <f t="shared" si="2"/>
        <v>36.002890505866652</v>
      </c>
      <c r="E22" s="6">
        <f t="shared" si="3"/>
        <v>687.12070301068968</v>
      </c>
      <c r="F22" s="5">
        <f t="shared" si="4"/>
        <v>92.167399695018617</v>
      </c>
      <c r="G22" s="6">
        <f t="shared" si="5"/>
        <v>2198.7862496342073</v>
      </c>
      <c r="H22" s="6">
        <f t="shared" si="6"/>
        <v>144.01156202346661</v>
      </c>
      <c r="I22" s="6">
        <f t="shared" si="7"/>
        <v>3435.6035150534485</v>
      </c>
      <c r="J22" s="5">
        <f t="shared" si="8"/>
        <v>324.02601455279984</v>
      </c>
      <c r="K22" s="6">
        <f t="shared" si="9"/>
        <v>7695.7518737197252</v>
      </c>
      <c r="L22" s="5">
        <f t="shared" si="10"/>
        <v>576.04624809386644</v>
      </c>
      <c r="M22" s="6">
        <f t="shared" si="11"/>
        <v>13742.414060213794</v>
      </c>
      <c r="N22" s="5">
        <f t="shared" si="12"/>
        <v>1296.1040582111993</v>
      </c>
      <c r="O22" s="6">
        <f t="shared" si="13"/>
        <v>32981.79374451311</v>
      </c>
      <c r="P22" s="2">
        <v>6</v>
      </c>
    </row>
    <row r="23" spans="1:16">
      <c r="A23" s="1">
        <v>6</v>
      </c>
      <c r="B23" s="5">
        <f t="shared" si="0"/>
        <v>11.339614331218227</v>
      </c>
      <c r="C23" s="6">
        <f t="shared" si="1"/>
        <v>240.49224605374135</v>
      </c>
      <c r="D23" s="5">
        <f t="shared" si="2"/>
        <v>38.887566293615315</v>
      </c>
      <c r="E23" s="6">
        <f t="shared" si="3"/>
        <v>801.64082017913779</v>
      </c>
      <c r="F23" s="5">
        <f t="shared" si="4"/>
        <v>99.55216971165521</v>
      </c>
      <c r="G23" s="6">
        <f t="shared" si="5"/>
        <v>2565.2506245732411</v>
      </c>
      <c r="H23" s="6">
        <f t="shared" si="6"/>
        <v>155.55026517446126</v>
      </c>
      <c r="I23" s="6">
        <f t="shared" si="7"/>
        <v>4008.2041008956894</v>
      </c>
      <c r="J23" s="5">
        <f t="shared" si="8"/>
        <v>349.98809664253787</v>
      </c>
      <c r="K23" s="6">
        <f t="shared" si="9"/>
        <v>8978.3771860063443</v>
      </c>
      <c r="L23" s="5">
        <f t="shared" si="10"/>
        <v>622.20106069784504</v>
      </c>
      <c r="M23" s="6">
        <f t="shared" si="11"/>
        <v>16032.816403582758</v>
      </c>
      <c r="N23" s="5">
        <f t="shared" si="12"/>
        <v>1399.9523865701515</v>
      </c>
      <c r="O23" s="6">
        <f t="shared" si="13"/>
        <v>38478.759368598614</v>
      </c>
      <c r="P23" s="2">
        <v>7</v>
      </c>
    </row>
    <row r="24" spans="1:16">
      <c r="A24" s="1">
        <v>7</v>
      </c>
      <c r="B24" s="5">
        <f t="shared" si="0"/>
        <v>12.122557635877236</v>
      </c>
      <c r="C24" s="6">
        <f t="shared" si="1"/>
        <v>274.84828120427585</v>
      </c>
      <c r="D24" s="5">
        <f t="shared" si="2"/>
        <v>41.572557050333458</v>
      </c>
      <c r="E24" s="6">
        <f t="shared" si="3"/>
        <v>916.16093734758624</v>
      </c>
      <c r="F24" s="5">
        <f t="shared" si="4"/>
        <v>106.42574604885364</v>
      </c>
      <c r="G24" s="6">
        <f t="shared" si="5"/>
        <v>2931.7149995122759</v>
      </c>
      <c r="H24" s="6">
        <f t="shared" si="6"/>
        <v>166.29022820133383</v>
      </c>
      <c r="I24" s="6">
        <f t="shared" si="7"/>
        <v>4580.8046867379308</v>
      </c>
      <c r="J24" s="5">
        <f t="shared" si="8"/>
        <v>374.15301345300105</v>
      </c>
      <c r="K24" s="6">
        <f t="shared" si="9"/>
        <v>10261.002498292964</v>
      </c>
      <c r="L24" s="5">
        <f t="shared" si="10"/>
        <v>665.16091280533533</v>
      </c>
      <c r="M24" s="6">
        <f t="shared" si="11"/>
        <v>18323.218746951723</v>
      </c>
      <c r="N24" s="5">
        <f t="shared" si="12"/>
        <v>1496.6120538120042</v>
      </c>
      <c r="O24" s="6">
        <f t="shared" si="13"/>
        <v>43975.72499268414</v>
      </c>
      <c r="P24" s="2">
        <v>8</v>
      </c>
    </row>
    <row r="25" spans="1:16">
      <c r="A25" s="1">
        <v>8</v>
      </c>
      <c r="B25" s="5">
        <f t="shared" si="0"/>
        <v>12.857914064480335</v>
      </c>
      <c r="C25" s="6">
        <f t="shared" si="1"/>
        <v>309.20431635481037</v>
      </c>
      <c r="D25" s="5">
        <f t="shared" si="2"/>
        <v>44.094355502333102</v>
      </c>
      <c r="E25" s="6">
        <f t="shared" si="3"/>
        <v>1030.6810545160345</v>
      </c>
      <c r="F25" s="5">
        <f t="shared" si="4"/>
        <v>112.88155008597273</v>
      </c>
      <c r="G25" s="6">
        <f t="shared" si="5"/>
        <v>3298.1793744513107</v>
      </c>
      <c r="H25" s="6">
        <f t="shared" si="6"/>
        <v>176.37742200933241</v>
      </c>
      <c r="I25" s="6">
        <f t="shared" si="7"/>
        <v>5153.405272580173</v>
      </c>
      <c r="J25" s="5">
        <f t="shared" si="8"/>
        <v>396.84919952099796</v>
      </c>
      <c r="K25" s="6">
        <f t="shared" si="9"/>
        <v>11543.627810579586</v>
      </c>
      <c r="L25" s="5">
        <f t="shared" si="10"/>
        <v>705.50968803732962</v>
      </c>
      <c r="M25" s="6">
        <f t="shared" si="11"/>
        <v>20613.621090320692</v>
      </c>
      <c r="N25" s="5">
        <f t="shared" si="12"/>
        <v>1587.3967980839918</v>
      </c>
      <c r="O25" s="6">
        <f t="shared" si="13"/>
        <v>49472.690616769658</v>
      </c>
      <c r="P25" s="2">
        <v>9</v>
      </c>
    </row>
    <row r="26" spans="1:16">
      <c r="A26" s="1">
        <v>9</v>
      </c>
      <c r="B26" s="5">
        <f t="shared" si="0"/>
        <v>13.553431467490322</v>
      </c>
      <c r="C26" s="6">
        <f t="shared" si="1"/>
        <v>343.56035150534484</v>
      </c>
      <c r="D26" s="5">
        <f t="shared" si="2"/>
        <v>46.479531781516876</v>
      </c>
      <c r="E26" s="6">
        <f t="shared" si="3"/>
        <v>1145.2011716844827</v>
      </c>
      <c r="F26" s="5">
        <f t="shared" si="4"/>
        <v>118.9876013606832</v>
      </c>
      <c r="G26" s="6">
        <f t="shared" si="5"/>
        <v>3664.643749390345</v>
      </c>
      <c r="H26" s="6">
        <f t="shared" si="6"/>
        <v>185.9181271260675</v>
      </c>
      <c r="I26" s="6">
        <f t="shared" si="7"/>
        <v>5726.0058584224134</v>
      </c>
      <c r="J26" s="5">
        <f t="shared" si="8"/>
        <v>418.31578603365188</v>
      </c>
      <c r="K26" s="6">
        <f t="shared" si="9"/>
        <v>12826.253122866206</v>
      </c>
      <c r="L26" s="5">
        <f t="shared" si="10"/>
        <v>743.67250850427001</v>
      </c>
      <c r="M26" s="6">
        <f t="shared" si="11"/>
        <v>22904.023433689654</v>
      </c>
      <c r="N26" s="5">
        <f t="shared" si="12"/>
        <v>1673.2631441346075</v>
      </c>
      <c r="O26" s="6">
        <f t="shared" si="13"/>
        <v>54969.656240855176</v>
      </c>
      <c r="P26" s="2">
        <v>10</v>
      </c>
    </row>
    <row r="27" spans="1:16">
      <c r="A27" s="1">
        <v>10</v>
      </c>
      <c r="B27" s="5">
        <f t="shared" si="0"/>
        <v>14.214958846171614</v>
      </c>
      <c r="C27" s="6">
        <f t="shared" si="1"/>
        <v>377.91638665587931</v>
      </c>
      <c r="D27" s="5">
        <f t="shared" si="2"/>
        <v>48.748144191260678</v>
      </c>
      <c r="E27" s="6">
        <f t="shared" si="3"/>
        <v>1259.7212888529309</v>
      </c>
      <c r="F27" s="5">
        <f t="shared" si="4"/>
        <v>124.79524912962731</v>
      </c>
      <c r="G27" s="6">
        <f t="shared" si="5"/>
        <v>4031.1081243293793</v>
      </c>
      <c r="H27" s="6">
        <f t="shared" si="6"/>
        <v>194.99257676504271</v>
      </c>
      <c r="I27" s="6">
        <f t="shared" si="7"/>
        <v>6298.6064442646548</v>
      </c>
      <c r="J27" s="5">
        <f t="shared" si="8"/>
        <v>438.73329772134593</v>
      </c>
      <c r="K27" s="6">
        <f t="shared" si="9"/>
        <v>14108.878435152827</v>
      </c>
      <c r="L27" s="5">
        <f t="shared" si="10"/>
        <v>779.97030706017085</v>
      </c>
      <c r="M27" s="6">
        <f t="shared" si="11"/>
        <v>25194.425777058619</v>
      </c>
      <c r="N27" s="5">
        <f t="shared" si="12"/>
        <v>1754.9331908853837</v>
      </c>
      <c r="O27" s="6">
        <f t="shared" si="13"/>
        <v>60466.621864940687</v>
      </c>
      <c r="P27" s="2">
        <v>11</v>
      </c>
    </row>
    <row r="28" spans="1:16">
      <c r="A28" s="1">
        <v>11</v>
      </c>
      <c r="B28" s="5">
        <f t="shared" si="0"/>
        <v>14.84704029268959</v>
      </c>
      <c r="C28" s="6">
        <f t="shared" si="1"/>
        <v>412.27242180641383</v>
      </c>
      <c r="D28" s="5">
        <f t="shared" si="2"/>
        <v>50.915776038030153</v>
      </c>
      <c r="E28" s="6">
        <f t="shared" si="3"/>
        <v>1374.2414060213794</v>
      </c>
      <c r="F28" s="5">
        <f t="shared" si="4"/>
        <v>130.34438665735718</v>
      </c>
      <c r="G28" s="6">
        <f t="shared" si="5"/>
        <v>4397.5724992684145</v>
      </c>
      <c r="H28" s="6">
        <f t="shared" si="6"/>
        <v>203.66310415212061</v>
      </c>
      <c r="I28" s="6">
        <f t="shared" si="7"/>
        <v>6871.207030106897</v>
      </c>
      <c r="J28" s="5">
        <f t="shared" si="8"/>
        <v>458.24198434227134</v>
      </c>
      <c r="K28" s="6">
        <f t="shared" si="9"/>
        <v>15391.50374743945</v>
      </c>
      <c r="L28" s="5">
        <f t="shared" si="10"/>
        <v>814.65241660848244</v>
      </c>
      <c r="M28" s="6">
        <f t="shared" si="11"/>
        <v>27484.828120427588</v>
      </c>
      <c r="N28" s="5">
        <f t="shared" si="12"/>
        <v>1832.9679373690853</v>
      </c>
      <c r="O28" s="6">
        <f t="shared" si="13"/>
        <v>65963.58748902622</v>
      </c>
      <c r="P28" s="2">
        <v>12</v>
      </c>
    </row>
    <row r="29" spans="1:16">
      <c r="A29" s="1">
        <v>12</v>
      </c>
      <c r="B29" s="5">
        <f t="shared" si="0"/>
        <v>15.453289484997812</v>
      </c>
      <c r="C29" s="6">
        <f t="shared" si="1"/>
        <v>446.62845695694836</v>
      </c>
      <c r="D29" s="5">
        <f t="shared" si="2"/>
        <v>52.994819907399894</v>
      </c>
      <c r="E29" s="6">
        <f t="shared" si="3"/>
        <v>1488.7615231898278</v>
      </c>
      <c r="F29" s="5">
        <f t="shared" si="4"/>
        <v>135.66673896294375</v>
      </c>
      <c r="G29" s="6">
        <f t="shared" si="5"/>
        <v>4764.0368742074497</v>
      </c>
      <c r="H29" s="6">
        <f t="shared" si="6"/>
        <v>211.97927962959957</v>
      </c>
      <c r="I29" s="6">
        <f t="shared" si="7"/>
        <v>7443.8076159491393</v>
      </c>
      <c r="J29" s="5">
        <f t="shared" si="8"/>
        <v>476.95337916659912</v>
      </c>
      <c r="K29" s="6">
        <f t="shared" si="9"/>
        <v>16674.129059726074</v>
      </c>
      <c r="L29" s="5">
        <f t="shared" si="10"/>
        <v>847.9171185183983</v>
      </c>
      <c r="M29" s="6">
        <f t="shared" si="11"/>
        <v>29775.230463796557</v>
      </c>
      <c r="N29" s="5">
        <f t="shared" si="12"/>
        <v>1907.8135166663965</v>
      </c>
      <c r="O29" s="6">
        <f t="shared" si="13"/>
        <v>71460.553113111746</v>
      </c>
      <c r="P29" s="2">
        <v>13</v>
      </c>
    </row>
    <row r="30" spans="1:16">
      <c r="A30" s="1">
        <v>13</v>
      </c>
      <c r="B30" s="5">
        <f t="shared" si="0"/>
        <v>16.036636379289135</v>
      </c>
      <c r="C30" s="6">
        <f t="shared" si="1"/>
        <v>480.98449210748271</v>
      </c>
      <c r="D30" s="5">
        <f t="shared" si="2"/>
        <v>54.99532366011362</v>
      </c>
      <c r="E30" s="6">
        <f t="shared" si="3"/>
        <v>1603.2816403582756</v>
      </c>
      <c r="F30" s="5">
        <f t="shared" si="4"/>
        <v>140.78802856989086</v>
      </c>
      <c r="G30" s="6">
        <f t="shared" si="5"/>
        <v>5130.5012491464822</v>
      </c>
      <c r="H30" s="6">
        <f t="shared" si="6"/>
        <v>219.98129464045448</v>
      </c>
      <c r="I30" s="6">
        <f t="shared" si="7"/>
        <v>8016.4082017913788</v>
      </c>
      <c r="J30" s="5">
        <f t="shared" si="8"/>
        <v>494.95791294102258</v>
      </c>
      <c r="K30" s="6">
        <f t="shared" si="9"/>
        <v>17956.754372012689</v>
      </c>
      <c r="L30" s="5">
        <f t="shared" si="10"/>
        <v>879.92517856181792</v>
      </c>
      <c r="M30" s="6">
        <f t="shared" si="11"/>
        <v>32065.632807165515</v>
      </c>
      <c r="N30" s="5">
        <f t="shared" si="12"/>
        <v>1979.8316517640903</v>
      </c>
      <c r="O30" s="6">
        <f t="shared" si="13"/>
        <v>76957.518737197228</v>
      </c>
      <c r="P30" s="2">
        <v>14</v>
      </c>
    </row>
    <row r="31" spans="1:16">
      <c r="A31" s="1">
        <v>14</v>
      </c>
      <c r="B31" s="5">
        <f t="shared" si="0"/>
        <v>16.59949567956615</v>
      </c>
      <c r="C31" s="6">
        <f t="shared" si="1"/>
        <v>515.34052725801723</v>
      </c>
      <c r="D31" s="5">
        <f t="shared" si="2"/>
        <v>56.925568174095162</v>
      </c>
      <c r="E31" s="6">
        <f t="shared" si="3"/>
        <v>1717.8017575267243</v>
      </c>
      <c r="F31" s="5">
        <f t="shared" si="4"/>
        <v>145.72945452568362</v>
      </c>
      <c r="G31" s="6">
        <f t="shared" si="5"/>
        <v>5496.9656240855174</v>
      </c>
      <c r="H31" s="6">
        <f t="shared" si="6"/>
        <v>227.70227269638065</v>
      </c>
      <c r="I31" s="6">
        <f t="shared" si="7"/>
        <v>8589.0087876336202</v>
      </c>
      <c r="J31" s="5">
        <f t="shared" si="8"/>
        <v>512.33011356685643</v>
      </c>
      <c r="K31" s="6">
        <f t="shared" si="9"/>
        <v>19239.379684299311</v>
      </c>
      <c r="L31" s="5">
        <f t="shared" si="10"/>
        <v>910.80909078552259</v>
      </c>
      <c r="M31" s="6">
        <f t="shared" si="11"/>
        <v>34356.035150534481</v>
      </c>
      <c r="N31" s="5">
        <f t="shared" si="12"/>
        <v>2049.3204542674257</v>
      </c>
      <c r="O31" s="6">
        <f t="shared" si="13"/>
        <v>82454.484361282754</v>
      </c>
      <c r="P31" s="2">
        <v>15</v>
      </c>
    </row>
    <row r="32" spans="1:16">
      <c r="A32" s="1">
        <v>15</v>
      </c>
      <c r="B32" s="5">
        <f t="shared" si="0"/>
        <v>17.143885419307111</v>
      </c>
      <c r="C32" s="6">
        <f t="shared" si="1"/>
        <v>549.6965624085517</v>
      </c>
      <c r="D32" s="5">
        <f t="shared" si="2"/>
        <v>58.792474003110812</v>
      </c>
      <c r="E32" s="6">
        <f t="shared" si="3"/>
        <v>1832.3218746951725</v>
      </c>
      <c r="F32" s="5">
        <f t="shared" si="4"/>
        <v>150.50873344796366</v>
      </c>
      <c r="G32" s="6">
        <f t="shared" si="5"/>
        <v>5863.4299990245518</v>
      </c>
      <c r="H32" s="6">
        <f t="shared" si="6"/>
        <v>235.16989601244325</v>
      </c>
      <c r="I32" s="6">
        <f t="shared" si="7"/>
        <v>9161.6093734758615</v>
      </c>
      <c r="J32" s="5">
        <f t="shared" si="8"/>
        <v>529.13226602799728</v>
      </c>
      <c r="K32" s="6">
        <f t="shared" si="9"/>
        <v>20522.004996585929</v>
      </c>
      <c r="L32" s="5">
        <f t="shared" si="10"/>
        <v>940.67958404977298</v>
      </c>
      <c r="M32" s="6">
        <f t="shared" si="11"/>
        <v>36646.437493903446</v>
      </c>
      <c r="N32" s="5">
        <f t="shared" si="12"/>
        <v>2116.5290641119891</v>
      </c>
      <c r="O32" s="6">
        <f t="shared" si="13"/>
        <v>87951.449985368279</v>
      </c>
      <c r="P32" s="2">
        <v>16</v>
      </c>
    </row>
    <row r="33" spans="1:16">
      <c r="A33" s="1">
        <v>16</v>
      </c>
      <c r="B33" s="5">
        <f t="shared" si="0"/>
        <v>17.671512604322437</v>
      </c>
      <c r="C33" s="6">
        <f t="shared" si="1"/>
        <v>584.05259755908628</v>
      </c>
      <c r="D33" s="5">
        <f t="shared" si="2"/>
        <v>60.601895076551557</v>
      </c>
      <c r="E33" s="6">
        <f t="shared" si="3"/>
        <v>1946.8419918636209</v>
      </c>
      <c r="F33" s="5">
        <f t="shared" si="4"/>
        <v>155.14085139597196</v>
      </c>
      <c r="G33" s="6">
        <f t="shared" si="5"/>
        <v>6229.894373963587</v>
      </c>
      <c r="H33" s="6">
        <f t="shared" si="6"/>
        <v>242.40758030620623</v>
      </c>
      <c r="I33" s="6">
        <f t="shared" si="7"/>
        <v>9734.2099593181047</v>
      </c>
      <c r="J33" s="5">
        <f t="shared" si="8"/>
        <v>545.41705568896396</v>
      </c>
      <c r="K33" s="6">
        <f t="shared" si="9"/>
        <v>21804.630308872554</v>
      </c>
      <c r="L33" s="5">
        <f t="shared" si="10"/>
        <v>969.63032122482491</v>
      </c>
      <c r="M33" s="6">
        <f t="shared" si="11"/>
        <v>38936.839837272419</v>
      </c>
      <c r="N33" s="5">
        <f t="shared" si="12"/>
        <v>2181.6682227558558</v>
      </c>
      <c r="O33" s="6">
        <f t="shared" si="13"/>
        <v>93448.415609453805</v>
      </c>
      <c r="P33" s="2">
        <v>17</v>
      </c>
    </row>
    <row r="34" spans="1:16">
      <c r="A34" s="10"/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6">
      <c r="A35" s="10"/>
      <c r="B35" s="1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6">
      <c r="A36" s="10"/>
      <c r="B36" s="1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6">
      <c r="A37" s="10"/>
      <c r="B37" s="1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6">
      <c r="A38" s="10"/>
      <c r="B38" s="11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6">
      <c r="A39" s="10"/>
      <c r="B39" s="11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6">
      <c r="A40" s="10"/>
      <c r="B40" s="1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6">
      <c r="A41" s="10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</sheetData>
  <mergeCells count="9">
    <mergeCell ref="A15:A16"/>
    <mergeCell ref="H15:I15"/>
    <mergeCell ref="J15:K15"/>
    <mergeCell ref="L15:M15"/>
    <mergeCell ref="N15:O15"/>
    <mergeCell ref="P15:P16"/>
    <mergeCell ref="B15:C15"/>
    <mergeCell ref="D15:E15"/>
    <mergeCell ref="F15:G15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workbookViewId="0">
      <selection activeCell="A12" sqref="A12"/>
    </sheetView>
  </sheetViews>
  <sheetFormatPr defaultRowHeight="12.75"/>
  <cols>
    <col min="2" max="2" width="9.5" bestFit="1" customWidth="1"/>
    <col min="4" max="4" width="12" bestFit="1" customWidth="1"/>
    <col min="6" max="6" width="9.5" bestFit="1" customWidth="1"/>
    <col min="7" max="7" width="12.6640625" customWidth="1"/>
    <col min="8" max="8" width="9.5" bestFit="1" customWidth="1"/>
    <col min="10" max="10" width="9.6640625" bestFit="1" customWidth="1"/>
    <col min="12" max="12" width="9.6640625" bestFit="1" customWidth="1"/>
    <col min="14" max="14" width="9.6640625" bestFit="1" customWidth="1"/>
    <col min="17" max="17" width="11.1640625" bestFit="1" customWidth="1"/>
    <col min="19" max="19" width="11.1640625" bestFit="1" customWidth="1"/>
    <col min="21" max="21" width="12.1640625" bestFit="1" customWidth="1"/>
  </cols>
  <sheetData>
    <row r="1" spans="1:23" ht="13.5" thickBot="1">
      <c r="A1" t="s">
        <v>18</v>
      </c>
      <c r="O1" t="s">
        <v>32</v>
      </c>
    </row>
    <row r="2" spans="1:23" ht="14.25" thickTop="1" thickBot="1">
      <c r="A2" t="s">
        <v>31</v>
      </c>
      <c r="N2" s="24" t="s">
        <v>26</v>
      </c>
      <c r="O2" s="25"/>
    </row>
    <row r="3" spans="1:23" ht="13.5" thickTop="1">
      <c r="A3" t="s">
        <v>19</v>
      </c>
      <c r="N3" s="13" t="s">
        <v>27</v>
      </c>
      <c r="O3" s="14">
        <v>1.204</v>
      </c>
    </row>
    <row r="4" spans="1:23">
      <c r="A4" t="s">
        <v>20</v>
      </c>
      <c r="N4" s="13" t="s">
        <v>28</v>
      </c>
      <c r="O4" s="14">
        <v>1.16455</v>
      </c>
    </row>
    <row r="5" spans="1:23">
      <c r="A5" t="s">
        <v>21</v>
      </c>
      <c r="N5" s="13" t="s">
        <v>29</v>
      </c>
      <c r="O5" s="14">
        <v>1.8295399999999999</v>
      </c>
    </row>
    <row r="6" spans="1:23" ht="13.5" thickBot="1">
      <c r="A6" t="s">
        <v>22</v>
      </c>
      <c r="N6" s="15" t="s">
        <v>30</v>
      </c>
      <c r="O6" s="16">
        <v>1.6606799999999999</v>
      </c>
    </row>
    <row r="7" spans="1:23" ht="13.5" thickTop="1">
      <c r="A7" t="s">
        <v>40</v>
      </c>
    </row>
    <row r="8" spans="1:23">
      <c r="A8" t="s">
        <v>25</v>
      </c>
    </row>
    <row r="9" spans="1:23">
      <c r="A9" t="s">
        <v>41</v>
      </c>
    </row>
    <row r="10" spans="1:23">
      <c r="A10" t="s">
        <v>42</v>
      </c>
    </row>
    <row r="11" spans="1:23">
      <c r="A11" t="s">
        <v>43</v>
      </c>
      <c r="S11" s="17"/>
      <c r="T11" s="26"/>
      <c r="U11" s="26"/>
      <c r="V11" s="26"/>
      <c r="W11" s="26"/>
    </row>
    <row r="12" spans="1:23">
      <c r="S12" s="17"/>
      <c r="T12" s="7"/>
      <c r="U12" s="7"/>
      <c r="V12" s="7"/>
      <c r="W12" s="7"/>
    </row>
    <row r="13" spans="1:23" ht="19.5">
      <c r="C13" s="3" t="s">
        <v>10</v>
      </c>
      <c r="D13" s="4">
        <v>1.204</v>
      </c>
      <c r="F13" s="9" t="s">
        <v>34</v>
      </c>
      <c r="G13" s="4">
        <v>293.14999999999998</v>
      </c>
      <c r="I13" s="9" t="s">
        <v>24</v>
      </c>
      <c r="J13" s="4">
        <v>1000</v>
      </c>
      <c r="S13" s="17"/>
      <c r="T13" s="8"/>
      <c r="U13" s="8"/>
      <c r="V13" s="8"/>
      <c r="W13" s="8"/>
    </row>
    <row r="14" spans="1:23">
      <c r="S14" s="18"/>
      <c r="T14" s="8"/>
      <c r="U14" s="8"/>
      <c r="V14" s="8"/>
      <c r="W14" s="8"/>
    </row>
    <row r="15" spans="1:23">
      <c r="A15" s="20" t="s">
        <v>33</v>
      </c>
      <c r="B15" s="22" t="s">
        <v>7</v>
      </c>
      <c r="C15" s="23"/>
      <c r="D15" s="22" t="s">
        <v>11</v>
      </c>
      <c r="E15" s="23"/>
      <c r="F15" s="22" t="s">
        <v>12</v>
      </c>
      <c r="G15" s="23"/>
      <c r="H15" s="22" t="s">
        <v>13</v>
      </c>
      <c r="I15" s="23"/>
      <c r="J15" s="22" t="s">
        <v>14</v>
      </c>
      <c r="K15" s="23"/>
      <c r="L15" s="22" t="s">
        <v>15</v>
      </c>
      <c r="M15" s="23"/>
      <c r="N15" s="22" t="s">
        <v>16</v>
      </c>
      <c r="O15" s="23"/>
      <c r="P15" s="22" t="s">
        <v>17</v>
      </c>
      <c r="Q15" s="23"/>
      <c r="R15" s="22" t="s">
        <v>23</v>
      </c>
      <c r="S15" s="23"/>
      <c r="T15" s="20" t="s">
        <v>0</v>
      </c>
      <c r="U15" s="8"/>
      <c r="V15" s="8"/>
      <c r="W15" s="8"/>
    </row>
    <row r="16" spans="1:23">
      <c r="A16" s="21"/>
      <c r="B16" s="1" t="s">
        <v>8</v>
      </c>
      <c r="C16" s="1" t="s">
        <v>9</v>
      </c>
      <c r="D16" s="1" t="s">
        <v>8</v>
      </c>
      <c r="E16" s="1" t="s">
        <v>9</v>
      </c>
      <c r="F16" s="1" t="s">
        <v>8</v>
      </c>
      <c r="G16" s="1" t="s">
        <v>9</v>
      </c>
      <c r="H16" s="1" t="s">
        <v>8</v>
      </c>
      <c r="I16" s="1" t="s">
        <v>9</v>
      </c>
      <c r="J16" s="1" t="s">
        <v>8</v>
      </c>
      <c r="K16" s="1" t="s">
        <v>9</v>
      </c>
      <c r="L16" s="1" t="s">
        <v>8</v>
      </c>
      <c r="M16" s="1" t="s">
        <v>9</v>
      </c>
      <c r="N16" s="1" t="s">
        <v>8</v>
      </c>
      <c r="O16" s="1" t="s">
        <v>9</v>
      </c>
      <c r="P16" s="1" t="s">
        <v>8</v>
      </c>
      <c r="Q16" s="1" t="s">
        <v>9</v>
      </c>
      <c r="R16" s="1" t="s">
        <v>8</v>
      </c>
      <c r="S16" s="1" t="s">
        <v>9</v>
      </c>
      <c r="T16" s="21"/>
      <c r="U16" s="8"/>
      <c r="V16" s="8"/>
      <c r="W16" s="8"/>
    </row>
    <row r="17" spans="1:23">
      <c r="A17" s="2">
        <v>5.0000000000000001E-3</v>
      </c>
      <c r="B17" s="6">
        <f>1000/(T17^0.5)*T17*(1.204/$D$13)^0.5*($G$13/293.15)^0.5</f>
        <v>1000</v>
      </c>
      <c r="C17" s="6">
        <f t="shared" ref="C17:C45" si="0">12000*T17</f>
        <v>12000</v>
      </c>
      <c r="D17" s="6">
        <f>1000*4*4/3/3/(T17^0.5)*T17*(1.205/$D$13)^0.5*($G$13/293.15)^0.5</f>
        <v>1778.5159043521512</v>
      </c>
      <c r="E17" s="6">
        <f t="shared" ref="E17:E45" si="1">12000*16/9*T17</f>
        <v>21333.333333333332</v>
      </c>
      <c r="F17" s="6">
        <f>1000*5*5/3/3/(T17^0.5)*T17*(1.205/$D$13)^0.5*($G$13/293.15)^0.5</f>
        <v>2778.9311005502368</v>
      </c>
      <c r="G17" s="6">
        <f t="shared" ref="G17:G45" si="2">12000*25/9*T17</f>
        <v>33333.333333333336</v>
      </c>
      <c r="H17" s="6">
        <f>2.8*3.1415/4*0.6*0.6*3600/(T17^0.5)*T17*(1.205/$D$13)^0.5*($G$13/293.15)^0.5</f>
        <v>2851.1520962104214</v>
      </c>
      <c r="I17" s="6">
        <f t="shared" ref="I17:I45" si="3">12000*36/9*T17</f>
        <v>48000</v>
      </c>
      <c r="J17" s="6">
        <f>2.8*3.1415/4*0.7*0.7*3600/(T17^0.5)*T17*(1.205/$D$13)^0.5*($G$13/293.15)^0.5</f>
        <v>3880.7347976197402</v>
      </c>
      <c r="K17" s="6">
        <f t="shared" ref="K17:K45" si="4">12000*7*7/3/3*T17</f>
        <v>65333.333333333336</v>
      </c>
      <c r="L17" s="6">
        <f>2.8*3.1415/4*0.8*0.8*3600/(T17^0.5)*T17*(1.205/$D$13)^0.5*($G$13/293.15)^0.5</f>
        <v>5068.7148377074163</v>
      </c>
      <c r="M17" s="6">
        <f t="shared" ref="M17:M45" si="5">12000*64/9*T17</f>
        <v>85333.333333333328</v>
      </c>
      <c r="N17" s="6">
        <f>2.8*3.1415/4*0.9*0.9*3600/(T17^0.5)*T17*(1.205/$D$13)^0.5*($G$13/293.15)^0.5</f>
        <v>6415.0922164734484</v>
      </c>
      <c r="O17" s="6">
        <f t="shared" ref="O17:O45" si="6">12000*81/9*T17</f>
        <v>108000</v>
      </c>
      <c r="P17" s="6">
        <f>2.8*3.1415/4*1*1*3600/(T17^0.5)*T17*(1.205/$D$13)^0.5*($G$13/293.15)^0.5</f>
        <v>7919.8669339178377</v>
      </c>
      <c r="Q17" s="6">
        <f t="shared" ref="Q17:Q45" si="7">12000*100/9*T17</f>
        <v>133333.33333333334</v>
      </c>
      <c r="R17" s="6">
        <f>2.8*3.1415/4*1*1*3600/(T17^0.5)*T17*(1.205/$D$13)^0.5*$J$13*$J$13/1000/1000*($G$13/293.15)^0.5</f>
        <v>7919.8669339178377</v>
      </c>
      <c r="S17" s="6">
        <f t="shared" ref="S17:S45" si="8">12000*100/9*T17*$J$13*$J$13/1000/1000</f>
        <v>133333.33333333334</v>
      </c>
      <c r="T17" s="2">
        <v>1</v>
      </c>
      <c r="U17" s="8"/>
      <c r="V17" s="8"/>
      <c r="W17" s="8"/>
    </row>
    <row r="18" spans="1:23">
      <c r="A18" s="2">
        <v>1</v>
      </c>
      <c r="B18" s="6">
        <f t="shared" ref="B18:B45" si="9">1000/(T18^0.5)*T18*(1.204/$D$13)^0.5*($G$13/293.15)^0.5</f>
        <v>1414.2135623730949</v>
      </c>
      <c r="C18" s="6">
        <f t="shared" si="0"/>
        <v>24000</v>
      </c>
      <c r="D18" s="6">
        <f t="shared" ref="D18:D45" si="10">1000*4*4/3/3/(T18^0.5)*T18*(1.205/$D$13)^0.5*($G$13/293.15)^0.5</f>
        <v>2515.2013128310623</v>
      </c>
      <c r="E18" s="6">
        <f t="shared" si="1"/>
        <v>42666.666666666664</v>
      </c>
      <c r="F18" s="6">
        <f t="shared" ref="F18:F45" si="11">1000*5*5/3/3/(T18^0.5)*T18*(1.205/$D$13)^0.5*($G$13/293.15)^0.5</f>
        <v>3930.0020512985352</v>
      </c>
      <c r="G18" s="6">
        <f t="shared" si="2"/>
        <v>66666.666666666672</v>
      </c>
      <c r="H18" s="6">
        <f t="shared" ref="H18:H45" si="12">2.8*3.1415/4*0.6*0.6*3600/(T18^0.5)*T18*(1.205/$D$13)^0.5*($G$13/293.15)^0.5</f>
        <v>4032.1379628492568</v>
      </c>
      <c r="I18" s="6">
        <f t="shared" si="3"/>
        <v>96000</v>
      </c>
      <c r="J18" s="6">
        <f t="shared" ref="J18:J45" si="13">2.8*3.1415/4*0.7*0.7*3600/(T18^0.5)*T18*(1.205/$D$13)^0.5*($G$13/293.15)^0.5</f>
        <v>5488.1877827670442</v>
      </c>
      <c r="K18" s="6">
        <f t="shared" si="4"/>
        <v>130666.66666666667</v>
      </c>
      <c r="L18" s="6">
        <f t="shared" ref="L18:L45" si="14">2.8*3.1415/4*0.8*0.8*3600/(T18^0.5)*T18*(1.205/$D$13)^0.5*($G$13/293.15)^0.5</f>
        <v>7168.2452672875679</v>
      </c>
      <c r="M18" s="6">
        <f t="shared" si="5"/>
        <v>170666.66666666666</v>
      </c>
      <c r="N18" s="6">
        <f t="shared" ref="N18:N45" si="15">2.8*3.1415/4*0.9*0.9*3600/(T18^0.5)*T18*(1.205/$D$13)^0.5*($G$13/293.15)^0.5</f>
        <v>9072.3104164108299</v>
      </c>
      <c r="O18" s="6">
        <f t="shared" si="6"/>
        <v>216000</v>
      </c>
      <c r="P18" s="6">
        <f t="shared" ref="P18:P45" si="16">2.8*3.1415/4*1*1*3600/(T18^0.5)*T18*(1.205/$D$13)^0.5*($G$13/293.15)^0.5</f>
        <v>11200.383230136826</v>
      </c>
      <c r="Q18" s="6">
        <f t="shared" si="7"/>
        <v>266666.66666666669</v>
      </c>
      <c r="R18" s="6">
        <f t="shared" ref="R18:R45" si="17">2.8*3.1415/4*1*1*3600/(T18^0.5)*T18*(1.205/$D$13)^0.5*$J$13*$J$13/1000/1000*($G$13/293.15)^0.5</f>
        <v>11200.383230136826</v>
      </c>
      <c r="S18" s="6">
        <f t="shared" si="8"/>
        <v>266666.66666666669</v>
      </c>
      <c r="T18" s="2">
        <v>2</v>
      </c>
      <c r="U18" s="8"/>
      <c r="V18" s="8"/>
      <c r="W18" s="8"/>
    </row>
    <row r="19" spans="1:23">
      <c r="A19" s="2">
        <v>2</v>
      </c>
      <c r="B19" s="6">
        <f t="shared" si="9"/>
        <v>1732.0508075688774</v>
      </c>
      <c r="C19" s="6">
        <f t="shared" si="0"/>
        <v>36000</v>
      </c>
      <c r="D19" s="6">
        <f t="shared" si="10"/>
        <v>3080.4799084072361</v>
      </c>
      <c r="E19" s="6">
        <f t="shared" si="1"/>
        <v>64000</v>
      </c>
      <c r="F19" s="6">
        <f t="shared" si="11"/>
        <v>4813.2498568863066</v>
      </c>
      <c r="G19" s="6">
        <f t="shared" si="2"/>
        <v>100000</v>
      </c>
      <c r="H19" s="6">
        <f t="shared" si="12"/>
        <v>4938.3402907429572</v>
      </c>
      <c r="I19" s="6">
        <f t="shared" si="3"/>
        <v>144000</v>
      </c>
      <c r="J19" s="6">
        <f t="shared" si="13"/>
        <v>6721.6298401779159</v>
      </c>
      <c r="K19" s="6">
        <f t="shared" si="4"/>
        <v>196000</v>
      </c>
      <c r="L19" s="6">
        <f t="shared" si="14"/>
        <v>8779.2716279874821</v>
      </c>
      <c r="M19" s="6">
        <f t="shared" si="5"/>
        <v>256000</v>
      </c>
      <c r="N19" s="6">
        <f t="shared" si="15"/>
        <v>11111.265654171659</v>
      </c>
      <c r="O19" s="6">
        <f t="shared" si="6"/>
        <v>324000</v>
      </c>
      <c r="P19" s="6">
        <f t="shared" si="16"/>
        <v>13717.611918730439</v>
      </c>
      <c r="Q19" s="6">
        <f t="shared" si="7"/>
        <v>400000</v>
      </c>
      <c r="R19" s="6">
        <f t="shared" si="17"/>
        <v>13717.611918730439</v>
      </c>
      <c r="S19" s="6">
        <f t="shared" si="8"/>
        <v>400000</v>
      </c>
      <c r="T19" s="2">
        <v>3</v>
      </c>
      <c r="U19" s="8"/>
      <c r="V19" s="8"/>
      <c r="W19" s="8"/>
    </row>
    <row r="20" spans="1:23">
      <c r="A20" s="2">
        <v>3</v>
      </c>
      <c r="B20" s="6">
        <f t="shared" si="9"/>
        <v>2000</v>
      </c>
      <c r="C20" s="6">
        <f t="shared" si="0"/>
        <v>48000</v>
      </c>
      <c r="D20" s="6">
        <f t="shared" si="10"/>
        <v>3557.0318087043024</v>
      </c>
      <c r="E20" s="6">
        <f t="shared" si="1"/>
        <v>85333.333333333328</v>
      </c>
      <c r="F20" s="6">
        <f t="shared" si="11"/>
        <v>5557.8622011004736</v>
      </c>
      <c r="G20" s="6">
        <f t="shared" si="2"/>
        <v>133333.33333333334</v>
      </c>
      <c r="H20" s="6">
        <f t="shared" si="12"/>
        <v>5702.3041924208428</v>
      </c>
      <c r="I20" s="6">
        <f t="shared" si="3"/>
        <v>192000</v>
      </c>
      <c r="J20" s="6">
        <f t="shared" si="13"/>
        <v>7761.4695952394804</v>
      </c>
      <c r="K20" s="6">
        <f t="shared" si="4"/>
        <v>261333.33333333334</v>
      </c>
      <c r="L20" s="6">
        <f t="shared" si="14"/>
        <v>10137.429675414833</v>
      </c>
      <c r="M20" s="6">
        <f t="shared" si="5"/>
        <v>341333.33333333331</v>
      </c>
      <c r="N20" s="6">
        <f t="shared" si="15"/>
        <v>12830.184432946897</v>
      </c>
      <c r="O20" s="6">
        <f t="shared" si="6"/>
        <v>432000</v>
      </c>
      <c r="P20" s="6">
        <f t="shared" si="16"/>
        <v>15839.733867835675</v>
      </c>
      <c r="Q20" s="6">
        <f t="shared" si="7"/>
        <v>533333.33333333337</v>
      </c>
      <c r="R20" s="6">
        <f t="shared" si="17"/>
        <v>15839.733867835675</v>
      </c>
      <c r="S20" s="6">
        <f t="shared" si="8"/>
        <v>533333.33333333337</v>
      </c>
      <c r="T20" s="2">
        <v>4</v>
      </c>
      <c r="U20" s="8"/>
      <c r="V20" s="8"/>
      <c r="W20" s="8"/>
    </row>
    <row r="21" spans="1:23">
      <c r="A21" s="2">
        <v>4</v>
      </c>
      <c r="B21" s="6">
        <f t="shared" si="9"/>
        <v>2236.0679774997898</v>
      </c>
      <c r="C21" s="6">
        <f t="shared" si="0"/>
        <v>60000</v>
      </c>
      <c r="D21" s="6">
        <f t="shared" si="10"/>
        <v>3976.8824611959244</v>
      </c>
      <c r="E21" s="6">
        <f t="shared" si="1"/>
        <v>106666.66666666666</v>
      </c>
      <c r="F21" s="6">
        <f t="shared" si="11"/>
        <v>6213.8788456186321</v>
      </c>
      <c r="G21" s="6">
        <f t="shared" si="2"/>
        <v>166666.66666666669</v>
      </c>
      <c r="H21" s="6">
        <f t="shared" si="12"/>
        <v>6375.3699013175219</v>
      </c>
      <c r="I21" s="6">
        <f t="shared" si="3"/>
        <v>240000</v>
      </c>
      <c r="J21" s="6">
        <f t="shared" si="13"/>
        <v>8677.5868101266278</v>
      </c>
      <c r="K21" s="6">
        <f t="shared" si="4"/>
        <v>326666.66666666669</v>
      </c>
      <c r="L21" s="6">
        <f t="shared" si="14"/>
        <v>11333.990935675596</v>
      </c>
      <c r="M21" s="6">
        <f t="shared" si="5"/>
        <v>426666.66666666663</v>
      </c>
      <c r="N21" s="6">
        <f t="shared" si="15"/>
        <v>14344.582277964428</v>
      </c>
      <c r="O21" s="6">
        <f t="shared" si="6"/>
        <v>540000</v>
      </c>
      <c r="P21" s="6">
        <f t="shared" si="16"/>
        <v>17709.360836993121</v>
      </c>
      <c r="Q21" s="6">
        <f t="shared" si="7"/>
        <v>666666.66666666674</v>
      </c>
      <c r="R21" s="6">
        <f t="shared" si="17"/>
        <v>17709.360836993121</v>
      </c>
      <c r="S21" s="6">
        <f t="shared" si="8"/>
        <v>666666.66666666674</v>
      </c>
      <c r="T21" s="2">
        <v>5</v>
      </c>
      <c r="U21" s="8"/>
      <c r="V21" s="8"/>
      <c r="W21" s="8"/>
    </row>
    <row r="22" spans="1:23">
      <c r="A22" s="2">
        <v>5</v>
      </c>
      <c r="B22" s="6">
        <f t="shared" si="9"/>
        <v>2449.4897427831784</v>
      </c>
      <c r="C22" s="6">
        <f t="shared" si="0"/>
        <v>72000</v>
      </c>
      <c r="D22" s="6">
        <f t="shared" si="10"/>
        <v>4356.4564650873426</v>
      </c>
      <c r="E22" s="6">
        <f t="shared" si="1"/>
        <v>128000</v>
      </c>
      <c r="F22" s="6">
        <f t="shared" si="11"/>
        <v>6806.9632266989729</v>
      </c>
      <c r="G22" s="6">
        <f t="shared" si="2"/>
        <v>200000</v>
      </c>
      <c r="H22" s="6">
        <f t="shared" si="12"/>
        <v>6983.8678147821856</v>
      </c>
      <c r="I22" s="6">
        <f t="shared" si="3"/>
        <v>288000</v>
      </c>
      <c r="J22" s="6">
        <f t="shared" si="13"/>
        <v>9505.820081231308</v>
      </c>
      <c r="K22" s="6">
        <f t="shared" si="4"/>
        <v>392000</v>
      </c>
      <c r="L22" s="6">
        <f t="shared" si="14"/>
        <v>12415.765004057219</v>
      </c>
      <c r="M22" s="6">
        <f t="shared" si="5"/>
        <v>512000</v>
      </c>
      <c r="N22" s="6">
        <f t="shared" si="15"/>
        <v>15713.702583259917</v>
      </c>
      <c r="O22" s="6">
        <f t="shared" si="6"/>
        <v>648000</v>
      </c>
      <c r="P22" s="6">
        <f t="shared" si="16"/>
        <v>19399.632818839404</v>
      </c>
      <c r="Q22" s="6">
        <f t="shared" si="7"/>
        <v>800000</v>
      </c>
      <c r="R22" s="6">
        <f t="shared" si="17"/>
        <v>19399.632818839404</v>
      </c>
      <c r="S22" s="6">
        <f t="shared" si="8"/>
        <v>800000</v>
      </c>
      <c r="T22" s="2">
        <v>6</v>
      </c>
      <c r="U22" s="8"/>
      <c r="V22" s="8"/>
      <c r="W22" s="8"/>
    </row>
    <row r="23" spans="1:23">
      <c r="A23" s="2">
        <v>6</v>
      </c>
      <c r="B23" s="6">
        <f t="shared" si="9"/>
        <v>2645.7513110645905</v>
      </c>
      <c r="C23" s="6">
        <f t="shared" si="0"/>
        <v>84000</v>
      </c>
      <c r="D23" s="6">
        <f t="shared" si="10"/>
        <v>4705.5107856889299</v>
      </c>
      <c r="E23" s="6">
        <f t="shared" si="1"/>
        <v>149333.33333333331</v>
      </c>
      <c r="F23" s="6">
        <f t="shared" si="11"/>
        <v>7352.3606026389534</v>
      </c>
      <c r="G23" s="6">
        <f t="shared" si="2"/>
        <v>233333.33333333334</v>
      </c>
      <c r="H23" s="6">
        <f t="shared" si="12"/>
        <v>7543.4393965932786</v>
      </c>
      <c r="I23" s="6">
        <f t="shared" si="3"/>
        <v>336000</v>
      </c>
      <c r="J23" s="6">
        <f t="shared" si="13"/>
        <v>10267.459178696407</v>
      </c>
      <c r="K23" s="6">
        <f t="shared" si="4"/>
        <v>457333.33333333337</v>
      </c>
      <c r="L23" s="6">
        <f t="shared" si="14"/>
        <v>13410.558927276939</v>
      </c>
      <c r="M23" s="6">
        <f t="shared" si="5"/>
        <v>597333.33333333326</v>
      </c>
      <c r="N23" s="6">
        <f t="shared" si="15"/>
        <v>16972.738642334876</v>
      </c>
      <c r="O23" s="6">
        <f t="shared" si="6"/>
        <v>756000</v>
      </c>
      <c r="P23" s="6">
        <f t="shared" si="16"/>
        <v>20953.998323870215</v>
      </c>
      <c r="Q23" s="6">
        <f t="shared" si="7"/>
        <v>933333.33333333337</v>
      </c>
      <c r="R23" s="6">
        <f t="shared" si="17"/>
        <v>20953.998323870215</v>
      </c>
      <c r="S23" s="6">
        <f t="shared" si="8"/>
        <v>933333.33333333337</v>
      </c>
      <c r="T23" s="2">
        <v>7</v>
      </c>
      <c r="U23" s="8"/>
      <c r="V23" s="8"/>
      <c r="W23" s="8"/>
    </row>
    <row r="24" spans="1:23">
      <c r="A24" s="2">
        <v>7</v>
      </c>
      <c r="B24" s="6">
        <f t="shared" si="9"/>
        <v>2828.4271247461897</v>
      </c>
      <c r="C24" s="6">
        <f t="shared" si="0"/>
        <v>96000</v>
      </c>
      <c r="D24" s="6">
        <f t="shared" si="10"/>
        <v>5030.4026256621246</v>
      </c>
      <c r="E24" s="6">
        <f t="shared" si="1"/>
        <v>170666.66666666666</v>
      </c>
      <c r="F24" s="6">
        <f t="shared" si="11"/>
        <v>7860.0041025970704</v>
      </c>
      <c r="G24" s="6">
        <f t="shared" si="2"/>
        <v>266666.66666666669</v>
      </c>
      <c r="H24" s="6">
        <f t="shared" si="12"/>
        <v>8064.2759256985137</v>
      </c>
      <c r="I24" s="6">
        <f t="shared" si="3"/>
        <v>384000</v>
      </c>
      <c r="J24" s="6">
        <f t="shared" si="13"/>
        <v>10976.375565534088</v>
      </c>
      <c r="K24" s="6">
        <f t="shared" si="4"/>
        <v>522666.66666666669</v>
      </c>
      <c r="L24" s="6">
        <f t="shared" si="14"/>
        <v>14336.490534575136</v>
      </c>
      <c r="M24" s="6">
        <f t="shared" si="5"/>
        <v>682666.66666666663</v>
      </c>
      <c r="N24" s="6">
        <f t="shared" si="15"/>
        <v>18144.62083282166</v>
      </c>
      <c r="O24" s="6">
        <f t="shared" si="6"/>
        <v>864000</v>
      </c>
      <c r="P24" s="6">
        <f t="shared" si="16"/>
        <v>22400.766460273651</v>
      </c>
      <c r="Q24" s="6">
        <f t="shared" si="7"/>
        <v>1066666.6666666667</v>
      </c>
      <c r="R24" s="6">
        <f t="shared" si="17"/>
        <v>22400.766460273651</v>
      </c>
      <c r="S24" s="6">
        <f t="shared" si="8"/>
        <v>1066666.6666666667</v>
      </c>
      <c r="T24" s="2">
        <v>8</v>
      </c>
      <c r="U24" s="8"/>
      <c r="V24" s="8"/>
      <c r="W24" s="8"/>
    </row>
    <row r="25" spans="1:23">
      <c r="A25" s="2">
        <v>8</v>
      </c>
      <c r="B25" s="6">
        <f t="shared" si="9"/>
        <v>3000</v>
      </c>
      <c r="C25" s="6">
        <f t="shared" si="0"/>
        <v>108000</v>
      </c>
      <c r="D25" s="6">
        <f t="shared" si="10"/>
        <v>5335.5477130564532</v>
      </c>
      <c r="E25" s="6">
        <f t="shared" si="1"/>
        <v>192000</v>
      </c>
      <c r="F25" s="6">
        <f t="shared" si="11"/>
        <v>8336.7933016507104</v>
      </c>
      <c r="G25" s="6">
        <f t="shared" si="2"/>
        <v>300000</v>
      </c>
      <c r="H25" s="6">
        <f t="shared" si="12"/>
        <v>8553.4562886312633</v>
      </c>
      <c r="I25" s="6">
        <f t="shared" si="3"/>
        <v>432000</v>
      </c>
      <c r="J25" s="6">
        <f t="shared" si="13"/>
        <v>11642.204392859221</v>
      </c>
      <c r="K25" s="6">
        <f t="shared" si="4"/>
        <v>588000</v>
      </c>
      <c r="L25" s="6">
        <f t="shared" si="14"/>
        <v>15206.144513122246</v>
      </c>
      <c r="M25" s="6">
        <f t="shared" si="5"/>
        <v>768000</v>
      </c>
      <c r="N25" s="6">
        <f t="shared" si="15"/>
        <v>19245.27664942035</v>
      </c>
      <c r="O25" s="6">
        <f t="shared" si="6"/>
        <v>972000</v>
      </c>
      <c r="P25" s="6">
        <f t="shared" si="16"/>
        <v>23759.600801753513</v>
      </c>
      <c r="Q25" s="6">
        <f t="shared" si="7"/>
        <v>1200000</v>
      </c>
      <c r="R25" s="6">
        <f t="shared" si="17"/>
        <v>23759.600801753513</v>
      </c>
      <c r="S25" s="6">
        <f t="shared" si="8"/>
        <v>1200000</v>
      </c>
      <c r="T25" s="2">
        <v>9</v>
      </c>
      <c r="U25" s="8"/>
      <c r="V25" s="8"/>
      <c r="W25" s="8"/>
    </row>
    <row r="26" spans="1:23">
      <c r="A26" s="2">
        <v>9</v>
      </c>
      <c r="B26" s="6">
        <f t="shared" si="9"/>
        <v>3162.277660168379</v>
      </c>
      <c r="C26" s="6">
        <f t="shared" si="0"/>
        <v>120000</v>
      </c>
      <c r="D26" s="6">
        <f t="shared" si="10"/>
        <v>5624.1611125869686</v>
      </c>
      <c r="E26" s="6">
        <f t="shared" si="1"/>
        <v>213333.33333333331</v>
      </c>
      <c r="F26" s="6">
        <f t="shared" si="11"/>
        <v>8787.7517384171406</v>
      </c>
      <c r="G26" s="6">
        <f t="shared" si="2"/>
        <v>333333.33333333337</v>
      </c>
      <c r="H26" s="6">
        <f t="shared" si="12"/>
        <v>9016.1345795884608</v>
      </c>
      <c r="I26" s="6">
        <f t="shared" si="3"/>
        <v>480000</v>
      </c>
      <c r="J26" s="6">
        <f t="shared" si="13"/>
        <v>12271.960955550961</v>
      </c>
      <c r="K26" s="6">
        <f t="shared" si="4"/>
        <v>653333.33333333337</v>
      </c>
      <c r="L26" s="6">
        <f t="shared" si="14"/>
        <v>16028.683697046154</v>
      </c>
      <c r="M26" s="6">
        <f t="shared" si="5"/>
        <v>853333.33333333326</v>
      </c>
      <c r="N26" s="6">
        <f t="shared" si="15"/>
        <v>20286.302804074036</v>
      </c>
      <c r="O26" s="6">
        <f t="shared" si="6"/>
        <v>1080000</v>
      </c>
      <c r="P26" s="6">
        <f t="shared" si="16"/>
        <v>25044.818276634614</v>
      </c>
      <c r="Q26" s="6">
        <f t="shared" si="7"/>
        <v>1333333.3333333335</v>
      </c>
      <c r="R26" s="6">
        <f t="shared" si="17"/>
        <v>25044.818276634611</v>
      </c>
      <c r="S26" s="6">
        <f t="shared" si="8"/>
        <v>1333333.3333333335</v>
      </c>
      <c r="T26" s="2">
        <v>10</v>
      </c>
      <c r="U26" s="8"/>
      <c r="V26" s="8"/>
      <c r="W26" s="8"/>
    </row>
    <row r="27" spans="1:23">
      <c r="A27" s="2">
        <v>10</v>
      </c>
      <c r="B27" s="6">
        <f t="shared" si="9"/>
        <v>3316.6247903553999</v>
      </c>
      <c r="C27" s="6">
        <f t="shared" si="0"/>
        <v>132000</v>
      </c>
      <c r="D27" s="6">
        <f t="shared" si="10"/>
        <v>5898.6699384156982</v>
      </c>
      <c r="E27" s="6">
        <f t="shared" si="1"/>
        <v>234666.66666666666</v>
      </c>
      <c r="F27" s="6">
        <f t="shared" si="11"/>
        <v>9216.6717787745292</v>
      </c>
      <c r="G27" s="6">
        <f t="shared" si="2"/>
        <v>366666.66666666669</v>
      </c>
      <c r="H27" s="6">
        <f t="shared" si="12"/>
        <v>9456.2017233652459</v>
      </c>
      <c r="I27" s="6">
        <f t="shared" si="3"/>
        <v>528000</v>
      </c>
      <c r="J27" s="6">
        <f t="shared" si="13"/>
        <v>12870.941234580478</v>
      </c>
      <c r="K27" s="6">
        <f t="shared" si="4"/>
        <v>718666.66666666674</v>
      </c>
      <c r="L27" s="6">
        <f t="shared" si="14"/>
        <v>16811.025285982665</v>
      </c>
      <c r="M27" s="6">
        <f t="shared" si="5"/>
        <v>938666.66666666663</v>
      </c>
      <c r="N27" s="6">
        <f t="shared" si="15"/>
        <v>21276.45387757181</v>
      </c>
      <c r="O27" s="6">
        <f t="shared" si="6"/>
        <v>1188000</v>
      </c>
      <c r="P27" s="6">
        <f t="shared" si="16"/>
        <v>26267.227009347913</v>
      </c>
      <c r="Q27" s="6">
        <f t="shared" si="7"/>
        <v>1466666.6666666667</v>
      </c>
      <c r="R27" s="6">
        <f t="shared" si="17"/>
        <v>26267.227009347913</v>
      </c>
      <c r="S27" s="6">
        <f t="shared" si="8"/>
        <v>1466666.6666666667</v>
      </c>
      <c r="T27" s="2">
        <v>11</v>
      </c>
      <c r="U27" s="8"/>
      <c r="V27" s="8"/>
      <c r="W27" s="8"/>
    </row>
    <row r="28" spans="1:23">
      <c r="A28" s="2">
        <v>11</v>
      </c>
      <c r="B28" s="6">
        <f t="shared" si="9"/>
        <v>3464.1016151377548</v>
      </c>
      <c r="C28" s="6">
        <f t="shared" si="0"/>
        <v>144000</v>
      </c>
      <c r="D28" s="6">
        <f t="shared" si="10"/>
        <v>6160.9598168144721</v>
      </c>
      <c r="E28" s="6">
        <f t="shared" si="1"/>
        <v>256000</v>
      </c>
      <c r="F28" s="6">
        <f t="shared" si="11"/>
        <v>9626.4997137726132</v>
      </c>
      <c r="G28" s="6">
        <f t="shared" si="2"/>
        <v>400000</v>
      </c>
      <c r="H28" s="6">
        <f t="shared" si="12"/>
        <v>9876.6805814859144</v>
      </c>
      <c r="I28" s="6">
        <f t="shared" si="3"/>
        <v>576000</v>
      </c>
      <c r="J28" s="6">
        <f t="shared" si="13"/>
        <v>13443.259680355832</v>
      </c>
      <c r="K28" s="6">
        <f t="shared" si="4"/>
        <v>784000</v>
      </c>
      <c r="L28" s="6">
        <f t="shared" si="14"/>
        <v>17558.543255974964</v>
      </c>
      <c r="M28" s="6">
        <f t="shared" si="5"/>
        <v>1024000</v>
      </c>
      <c r="N28" s="6">
        <f t="shared" si="15"/>
        <v>22222.531308343318</v>
      </c>
      <c r="O28" s="6">
        <f t="shared" si="6"/>
        <v>1296000</v>
      </c>
      <c r="P28" s="6">
        <f t="shared" si="16"/>
        <v>27435.223837460879</v>
      </c>
      <c r="Q28" s="6">
        <f t="shared" si="7"/>
        <v>1600000</v>
      </c>
      <c r="R28" s="6">
        <f t="shared" si="17"/>
        <v>27435.223837460879</v>
      </c>
      <c r="S28" s="6">
        <f t="shared" si="8"/>
        <v>1600000</v>
      </c>
      <c r="T28" s="2">
        <v>12</v>
      </c>
      <c r="U28" s="8"/>
      <c r="V28" s="8"/>
      <c r="W28" s="8"/>
    </row>
    <row r="29" spans="1:23">
      <c r="A29" s="2">
        <v>12</v>
      </c>
      <c r="B29" s="6">
        <f t="shared" si="9"/>
        <v>3605.551275463989</v>
      </c>
      <c r="C29" s="6">
        <f t="shared" si="0"/>
        <v>156000</v>
      </c>
      <c r="D29" s="6">
        <f t="shared" si="10"/>
        <v>6412.5302873698902</v>
      </c>
      <c r="E29" s="6">
        <f t="shared" si="1"/>
        <v>277333.33333333331</v>
      </c>
      <c r="F29" s="6">
        <f t="shared" si="11"/>
        <v>10019.578574015453</v>
      </c>
      <c r="G29" s="6">
        <f t="shared" si="2"/>
        <v>433333.33333333337</v>
      </c>
      <c r="H29" s="6">
        <f t="shared" si="12"/>
        <v>10279.975077033312</v>
      </c>
      <c r="I29" s="6">
        <f t="shared" si="3"/>
        <v>624000</v>
      </c>
      <c r="J29" s="6">
        <f t="shared" si="13"/>
        <v>13992.188299295343</v>
      </c>
      <c r="K29" s="6">
        <f t="shared" si="4"/>
        <v>849333.33333333337</v>
      </c>
      <c r="L29" s="6">
        <f t="shared" si="14"/>
        <v>18275.511248059222</v>
      </c>
      <c r="M29" s="6">
        <f t="shared" si="5"/>
        <v>1109333.3333333333</v>
      </c>
      <c r="N29" s="6">
        <f t="shared" si="15"/>
        <v>23129.943923324954</v>
      </c>
      <c r="O29" s="6">
        <f t="shared" si="6"/>
        <v>1404000</v>
      </c>
      <c r="P29" s="6">
        <f t="shared" si="16"/>
        <v>28555.486325092534</v>
      </c>
      <c r="Q29" s="6">
        <f t="shared" si="7"/>
        <v>1733333.3333333335</v>
      </c>
      <c r="R29" s="6">
        <f t="shared" si="17"/>
        <v>28555.486325092534</v>
      </c>
      <c r="S29" s="6">
        <f t="shared" si="8"/>
        <v>1733333.3333333335</v>
      </c>
      <c r="T29" s="2">
        <v>13</v>
      </c>
      <c r="U29" s="8"/>
      <c r="V29" s="8"/>
      <c r="W29" s="8"/>
    </row>
    <row r="30" spans="1:23">
      <c r="A30" s="2">
        <v>13</v>
      </c>
      <c r="B30" s="6">
        <f t="shared" si="9"/>
        <v>3741.6573867739417</v>
      </c>
      <c r="C30" s="6">
        <f t="shared" si="0"/>
        <v>168000</v>
      </c>
      <c r="D30" s="6">
        <f t="shared" si="10"/>
        <v>6654.5971710141639</v>
      </c>
      <c r="E30" s="6">
        <f t="shared" si="1"/>
        <v>298666.66666666663</v>
      </c>
      <c r="F30" s="6">
        <f t="shared" si="11"/>
        <v>10397.808079709632</v>
      </c>
      <c r="G30" s="6">
        <f t="shared" si="2"/>
        <v>466666.66666666669</v>
      </c>
      <c r="H30" s="6">
        <f t="shared" si="12"/>
        <v>10668.03430160173</v>
      </c>
      <c r="I30" s="6">
        <f t="shared" si="3"/>
        <v>672000</v>
      </c>
      <c r="J30" s="6">
        <f t="shared" si="13"/>
        <v>14520.380021624578</v>
      </c>
      <c r="K30" s="6">
        <f t="shared" si="4"/>
        <v>914666.66666666674</v>
      </c>
      <c r="L30" s="6">
        <f t="shared" si="14"/>
        <v>18965.394313958634</v>
      </c>
      <c r="M30" s="6">
        <f t="shared" si="5"/>
        <v>1194666.6666666665</v>
      </c>
      <c r="N30" s="6">
        <f t="shared" si="15"/>
        <v>24003.077178603897</v>
      </c>
      <c r="O30" s="6">
        <f t="shared" si="6"/>
        <v>1512000</v>
      </c>
      <c r="P30" s="6">
        <f t="shared" si="16"/>
        <v>29633.428615560366</v>
      </c>
      <c r="Q30" s="6">
        <f t="shared" si="7"/>
        <v>1866666.6666666667</v>
      </c>
      <c r="R30" s="6">
        <f t="shared" si="17"/>
        <v>29633.42861556037</v>
      </c>
      <c r="S30" s="6">
        <f t="shared" si="8"/>
        <v>1866666.6666666667</v>
      </c>
      <c r="T30" s="2">
        <v>14</v>
      </c>
      <c r="U30" s="8"/>
      <c r="V30" s="8"/>
      <c r="W30" s="8"/>
    </row>
    <row r="31" spans="1:23">
      <c r="A31" s="2">
        <v>14</v>
      </c>
      <c r="B31" s="6">
        <f t="shared" si="9"/>
        <v>3872.9833462074166</v>
      </c>
      <c r="C31" s="6">
        <f t="shared" si="0"/>
        <v>180000</v>
      </c>
      <c r="D31" s="6">
        <f t="shared" si="10"/>
        <v>6888.1624785209051</v>
      </c>
      <c r="E31" s="6">
        <f t="shared" si="1"/>
        <v>320000</v>
      </c>
      <c r="F31" s="6">
        <f t="shared" si="11"/>
        <v>10762.753872688914</v>
      </c>
      <c r="G31" s="6">
        <f t="shared" si="2"/>
        <v>500000.00000000006</v>
      </c>
      <c r="H31" s="6">
        <f t="shared" si="12"/>
        <v>11042.464586127327</v>
      </c>
      <c r="I31" s="6">
        <f t="shared" si="3"/>
        <v>720000</v>
      </c>
      <c r="J31" s="6">
        <f t="shared" si="13"/>
        <v>15030.021242228864</v>
      </c>
      <c r="K31" s="6">
        <f t="shared" si="4"/>
        <v>980000</v>
      </c>
      <c r="L31" s="6">
        <f t="shared" si="14"/>
        <v>19631.048153115251</v>
      </c>
      <c r="M31" s="6">
        <f t="shared" si="5"/>
        <v>1280000</v>
      </c>
      <c r="N31" s="6">
        <f t="shared" si="15"/>
        <v>24845.545318786491</v>
      </c>
      <c r="O31" s="6">
        <f t="shared" si="6"/>
        <v>1620000</v>
      </c>
      <c r="P31" s="6">
        <f t="shared" si="16"/>
        <v>30673.512739242582</v>
      </c>
      <c r="Q31" s="6">
        <f t="shared" si="7"/>
        <v>2000000.0000000002</v>
      </c>
      <c r="R31" s="6">
        <f t="shared" si="17"/>
        <v>30673.512739242582</v>
      </c>
      <c r="S31" s="6">
        <f t="shared" si="8"/>
        <v>2000000.0000000002</v>
      </c>
      <c r="T31" s="2">
        <v>15</v>
      </c>
      <c r="U31" s="8"/>
      <c r="V31" s="8"/>
      <c r="W31" s="8"/>
    </row>
    <row r="32" spans="1:23">
      <c r="A32" s="2">
        <v>15</v>
      </c>
      <c r="B32" s="6">
        <f t="shared" si="9"/>
        <v>4000</v>
      </c>
      <c r="C32" s="6">
        <f t="shared" si="0"/>
        <v>192000</v>
      </c>
      <c r="D32" s="6">
        <f t="shared" si="10"/>
        <v>7114.0636174086048</v>
      </c>
      <c r="E32" s="6">
        <f t="shared" si="1"/>
        <v>341333.33333333331</v>
      </c>
      <c r="F32" s="6">
        <f t="shared" si="11"/>
        <v>11115.724402200947</v>
      </c>
      <c r="G32" s="6">
        <f t="shared" si="2"/>
        <v>533333.33333333337</v>
      </c>
      <c r="H32" s="6">
        <f t="shared" si="12"/>
        <v>11404.608384841686</v>
      </c>
      <c r="I32" s="6">
        <f t="shared" si="3"/>
        <v>768000</v>
      </c>
      <c r="J32" s="6">
        <f t="shared" si="13"/>
        <v>15522.939190478961</v>
      </c>
      <c r="K32" s="6">
        <f t="shared" si="4"/>
        <v>1045333.3333333334</v>
      </c>
      <c r="L32" s="6">
        <f t="shared" si="14"/>
        <v>20274.859350829665</v>
      </c>
      <c r="M32" s="6">
        <f t="shared" si="5"/>
        <v>1365333.3333333333</v>
      </c>
      <c r="N32" s="6">
        <f t="shared" si="15"/>
        <v>25660.368865893794</v>
      </c>
      <c r="O32" s="6">
        <f t="shared" si="6"/>
        <v>1728000</v>
      </c>
      <c r="P32" s="6">
        <f t="shared" si="16"/>
        <v>31679.467735671351</v>
      </c>
      <c r="Q32" s="6">
        <f t="shared" si="7"/>
        <v>2133333.3333333335</v>
      </c>
      <c r="R32" s="6">
        <f t="shared" si="17"/>
        <v>31679.467735671351</v>
      </c>
      <c r="S32" s="6">
        <f t="shared" si="8"/>
        <v>2133333.3333333335</v>
      </c>
      <c r="T32" s="2">
        <v>16</v>
      </c>
      <c r="U32" s="8"/>
      <c r="V32" s="8"/>
      <c r="W32" s="8"/>
    </row>
    <row r="33" spans="1:23">
      <c r="A33" s="2">
        <v>16</v>
      </c>
      <c r="B33" s="6">
        <f t="shared" si="9"/>
        <v>4123.1056256176607</v>
      </c>
      <c r="C33" s="6">
        <f t="shared" si="0"/>
        <v>204000</v>
      </c>
      <c r="D33" s="6">
        <f t="shared" si="10"/>
        <v>7333.0089304848352</v>
      </c>
      <c r="E33" s="6">
        <f t="shared" si="1"/>
        <v>362666.66666666663</v>
      </c>
      <c r="F33" s="6">
        <f t="shared" si="11"/>
        <v>11457.826453882559</v>
      </c>
      <c r="G33" s="6">
        <f t="shared" si="2"/>
        <v>566666.66666666674</v>
      </c>
      <c r="H33" s="6">
        <f t="shared" si="12"/>
        <v>11755.601247376773</v>
      </c>
      <c r="I33" s="6">
        <f t="shared" si="3"/>
        <v>816000</v>
      </c>
      <c r="J33" s="6">
        <f t="shared" si="13"/>
        <v>16000.679475596166</v>
      </c>
      <c r="K33" s="6">
        <f t="shared" si="4"/>
        <v>1110666.6666666667</v>
      </c>
      <c r="L33" s="6">
        <f t="shared" si="14"/>
        <v>20898.846662003158</v>
      </c>
      <c r="M33" s="6">
        <f t="shared" si="5"/>
        <v>1450666.6666666665</v>
      </c>
      <c r="N33" s="6">
        <f t="shared" si="15"/>
        <v>26450.102806597744</v>
      </c>
      <c r="O33" s="6">
        <f t="shared" si="6"/>
        <v>1836000</v>
      </c>
      <c r="P33" s="6">
        <f t="shared" si="16"/>
        <v>32654.447909379931</v>
      </c>
      <c r="Q33" s="6">
        <f t="shared" si="7"/>
        <v>2266666.666666667</v>
      </c>
      <c r="R33" s="6">
        <f t="shared" si="17"/>
        <v>32654.447909379931</v>
      </c>
      <c r="S33" s="6">
        <f t="shared" si="8"/>
        <v>2266666.666666667</v>
      </c>
      <c r="T33" s="2">
        <v>17</v>
      </c>
      <c r="U33" s="8"/>
      <c r="V33" s="8"/>
      <c r="W33" s="8"/>
    </row>
    <row r="34" spans="1:23">
      <c r="A34" s="2">
        <v>20</v>
      </c>
      <c r="B34" s="6">
        <f t="shared" si="9"/>
        <v>4582.5756949558399</v>
      </c>
      <c r="C34" s="6">
        <f t="shared" si="0"/>
        <v>252000</v>
      </c>
      <c r="D34" s="6">
        <f t="shared" si="10"/>
        <v>8150.1837563765748</v>
      </c>
      <c r="E34" s="6">
        <f t="shared" si="1"/>
        <v>448000</v>
      </c>
      <c r="F34" s="6">
        <f t="shared" si="11"/>
        <v>12734.662119338398</v>
      </c>
      <c r="G34" s="6">
        <f t="shared" si="2"/>
        <v>700000</v>
      </c>
      <c r="H34" s="6">
        <f t="shared" si="12"/>
        <v>13065.620298716272</v>
      </c>
      <c r="I34" s="6">
        <f t="shared" si="3"/>
        <v>1008000</v>
      </c>
      <c r="J34" s="6">
        <f t="shared" si="13"/>
        <v>17783.760962141594</v>
      </c>
      <c r="K34" s="6">
        <f t="shared" si="4"/>
        <v>1372000</v>
      </c>
      <c r="L34" s="6">
        <f t="shared" si="14"/>
        <v>23227.769419940039</v>
      </c>
      <c r="M34" s="6">
        <f t="shared" si="5"/>
        <v>1792000</v>
      </c>
      <c r="N34" s="6">
        <f t="shared" si="15"/>
        <v>29397.645672111616</v>
      </c>
      <c r="O34" s="6">
        <f t="shared" si="6"/>
        <v>2268000</v>
      </c>
      <c r="P34" s="6">
        <f t="shared" si="16"/>
        <v>36293.389718656319</v>
      </c>
      <c r="Q34" s="6">
        <f t="shared" si="7"/>
        <v>2800000</v>
      </c>
      <c r="R34" s="6">
        <f t="shared" si="17"/>
        <v>36293.389718656319</v>
      </c>
      <c r="S34" s="6">
        <f t="shared" si="8"/>
        <v>2800000</v>
      </c>
      <c r="T34" s="2">
        <v>21</v>
      </c>
      <c r="U34" s="8"/>
      <c r="V34" s="8"/>
      <c r="W34" s="8"/>
    </row>
    <row r="35" spans="1:23">
      <c r="A35" s="2">
        <v>25</v>
      </c>
      <c r="B35" s="6">
        <f t="shared" si="9"/>
        <v>5099.0195135927852</v>
      </c>
      <c r="C35" s="6">
        <f t="shared" si="0"/>
        <v>312000</v>
      </c>
      <c r="D35" s="6">
        <f t="shared" si="10"/>
        <v>9068.6873015267392</v>
      </c>
      <c r="E35" s="6">
        <f t="shared" si="1"/>
        <v>554666.66666666663</v>
      </c>
      <c r="F35" s="6">
        <f t="shared" si="11"/>
        <v>14169.82390863553</v>
      </c>
      <c r="G35" s="6">
        <f t="shared" si="2"/>
        <v>866666.66666666674</v>
      </c>
      <c r="H35" s="6">
        <f t="shared" si="12"/>
        <v>14538.080174797913</v>
      </c>
      <c r="I35" s="6">
        <f t="shared" si="3"/>
        <v>1248000</v>
      </c>
      <c r="J35" s="6">
        <f t="shared" si="13"/>
        <v>19787.942460141603</v>
      </c>
      <c r="K35" s="6">
        <f t="shared" si="4"/>
        <v>1698666.6666666667</v>
      </c>
      <c r="L35" s="6">
        <f t="shared" si="14"/>
        <v>25845.475866307403</v>
      </c>
      <c r="M35" s="6">
        <f t="shared" si="5"/>
        <v>2218666.6666666665</v>
      </c>
      <c r="N35" s="6">
        <f t="shared" si="15"/>
        <v>32710.680393295308</v>
      </c>
      <c r="O35" s="6">
        <f t="shared" si="6"/>
        <v>2808000</v>
      </c>
      <c r="P35" s="6">
        <f t="shared" si="16"/>
        <v>40383.556041105316</v>
      </c>
      <c r="Q35" s="6">
        <f t="shared" si="7"/>
        <v>3466666.666666667</v>
      </c>
      <c r="R35" s="6">
        <f t="shared" si="17"/>
        <v>40383.556041105316</v>
      </c>
      <c r="S35" s="6">
        <f t="shared" si="8"/>
        <v>3466666.666666667</v>
      </c>
      <c r="T35" s="2">
        <v>26</v>
      </c>
      <c r="U35" s="8"/>
      <c r="V35" s="8"/>
      <c r="W35" s="8"/>
    </row>
    <row r="36" spans="1:23">
      <c r="A36" s="2">
        <v>30</v>
      </c>
      <c r="B36" s="6">
        <f t="shared" si="9"/>
        <v>5567.7643628300229</v>
      </c>
      <c r="C36" s="6">
        <f t="shared" si="0"/>
        <v>372000</v>
      </c>
      <c r="D36" s="6">
        <f t="shared" si="10"/>
        <v>9902.357470978317</v>
      </c>
      <c r="E36" s="6">
        <f t="shared" si="1"/>
        <v>661333.33333333326</v>
      </c>
      <c r="F36" s="6">
        <f t="shared" si="11"/>
        <v>15472.433548403622</v>
      </c>
      <c r="G36" s="6">
        <f t="shared" si="2"/>
        <v>1033333.3333333334</v>
      </c>
      <c r="H36" s="6">
        <f t="shared" si="12"/>
        <v>15874.543034288499</v>
      </c>
      <c r="I36" s="6">
        <f t="shared" si="3"/>
        <v>1488000</v>
      </c>
      <c r="J36" s="6">
        <f t="shared" si="13"/>
        <v>21607.01690778157</v>
      </c>
      <c r="K36" s="6">
        <f t="shared" si="4"/>
        <v>2025333.3333333335</v>
      </c>
      <c r="L36" s="6">
        <f t="shared" si="14"/>
        <v>28221.409838735111</v>
      </c>
      <c r="M36" s="6">
        <f t="shared" si="5"/>
        <v>2645333.333333333</v>
      </c>
      <c r="N36" s="6">
        <f t="shared" si="15"/>
        <v>35717.721827149129</v>
      </c>
      <c r="O36" s="6">
        <f t="shared" si="6"/>
        <v>3348000</v>
      </c>
      <c r="P36" s="6">
        <f t="shared" si="16"/>
        <v>44095.952873023612</v>
      </c>
      <c r="Q36" s="6">
        <f t="shared" si="7"/>
        <v>4133333.3333333335</v>
      </c>
      <c r="R36" s="6">
        <f t="shared" si="17"/>
        <v>44095.952873023612</v>
      </c>
      <c r="S36" s="6">
        <f t="shared" si="8"/>
        <v>4133333.3333333335</v>
      </c>
      <c r="T36" s="2">
        <v>31</v>
      </c>
      <c r="U36" s="8"/>
      <c r="V36" s="8"/>
      <c r="W36" s="8"/>
    </row>
    <row r="37" spans="1:23">
      <c r="A37" s="2">
        <v>35</v>
      </c>
      <c r="B37" s="6">
        <f t="shared" si="9"/>
        <v>6000</v>
      </c>
      <c r="C37" s="6">
        <f t="shared" si="0"/>
        <v>432000</v>
      </c>
      <c r="D37" s="6">
        <f t="shared" si="10"/>
        <v>10671.095426112906</v>
      </c>
      <c r="E37" s="6">
        <f t="shared" si="1"/>
        <v>768000</v>
      </c>
      <c r="F37" s="6">
        <f t="shared" si="11"/>
        <v>16673.586603301421</v>
      </c>
      <c r="G37" s="6">
        <f t="shared" si="2"/>
        <v>1200000</v>
      </c>
      <c r="H37" s="6">
        <f t="shared" si="12"/>
        <v>17106.912577262527</v>
      </c>
      <c r="I37" s="6">
        <f t="shared" si="3"/>
        <v>1728000</v>
      </c>
      <c r="J37" s="6">
        <f t="shared" si="13"/>
        <v>23284.408785718442</v>
      </c>
      <c r="K37" s="6">
        <f t="shared" si="4"/>
        <v>2352000</v>
      </c>
      <c r="L37" s="6">
        <f t="shared" si="14"/>
        <v>30412.289026244493</v>
      </c>
      <c r="M37" s="6">
        <f t="shared" si="5"/>
        <v>3072000</v>
      </c>
      <c r="N37" s="6">
        <f t="shared" si="15"/>
        <v>38490.553298840699</v>
      </c>
      <c r="O37" s="6">
        <f t="shared" si="6"/>
        <v>3888000</v>
      </c>
      <c r="P37" s="6">
        <f t="shared" si="16"/>
        <v>47519.201603507026</v>
      </c>
      <c r="Q37" s="6">
        <f t="shared" si="7"/>
        <v>4800000</v>
      </c>
      <c r="R37" s="6">
        <f t="shared" si="17"/>
        <v>47519.201603507026</v>
      </c>
      <c r="S37" s="6">
        <f t="shared" si="8"/>
        <v>4800000</v>
      </c>
      <c r="T37" s="2">
        <v>36</v>
      </c>
      <c r="U37" s="8"/>
      <c r="V37" s="8"/>
      <c r="W37" s="8"/>
    </row>
    <row r="38" spans="1:23">
      <c r="A38" s="2">
        <v>40</v>
      </c>
      <c r="B38" s="6">
        <f t="shared" si="9"/>
        <v>6403.1242374328485</v>
      </c>
      <c r="C38" s="6">
        <f t="shared" si="0"/>
        <v>492000</v>
      </c>
      <c r="D38" s="6">
        <f t="shared" si="10"/>
        <v>11388.058293817061</v>
      </c>
      <c r="E38" s="6">
        <f t="shared" si="1"/>
        <v>874666.66666666663</v>
      </c>
      <c r="F38" s="6">
        <f t="shared" si="11"/>
        <v>17793.841084089159</v>
      </c>
      <c r="G38" s="6">
        <f t="shared" si="2"/>
        <v>1366666.6666666667</v>
      </c>
      <c r="H38" s="6">
        <f t="shared" si="12"/>
        <v>18256.281091852423</v>
      </c>
      <c r="I38" s="6">
        <f t="shared" si="3"/>
        <v>1968000</v>
      </c>
      <c r="J38" s="6">
        <f t="shared" si="13"/>
        <v>24848.827041688019</v>
      </c>
      <c r="K38" s="6">
        <f t="shared" si="4"/>
        <v>2678666.666666667</v>
      </c>
      <c r="L38" s="6">
        <f t="shared" si="14"/>
        <v>32455.61082995986</v>
      </c>
      <c r="M38" s="6">
        <f t="shared" si="5"/>
        <v>3498666.6666666665</v>
      </c>
      <c r="N38" s="6">
        <f t="shared" si="15"/>
        <v>41076.632456667961</v>
      </c>
      <c r="O38" s="6">
        <f t="shared" si="6"/>
        <v>4428000</v>
      </c>
      <c r="P38" s="6">
        <f t="shared" si="16"/>
        <v>50711.89192181229</v>
      </c>
      <c r="Q38" s="6">
        <f t="shared" si="7"/>
        <v>5466666.666666667</v>
      </c>
      <c r="R38" s="6">
        <f t="shared" si="17"/>
        <v>50711.89192181229</v>
      </c>
      <c r="S38" s="6">
        <f t="shared" si="8"/>
        <v>5466666.666666667</v>
      </c>
      <c r="T38" s="2">
        <v>41</v>
      </c>
      <c r="U38" s="8"/>
      <c r="V38" s="8"/>
      <c r="W38" s="8"/>
    </row>
    <row r="39" spans="1:23">
      <c r="A39" s="2">
        <v>45</v>
      </c>
      <c r="B39" s="6">
        <f t="shared" si="9"/>
        <v>6782.329983125268</v>
      </c>
      <c r="C39" s="6">
        <f t="shared" si="0"/>
        <v>552000</v>
      </c>
      <c r="D39" s="6">
        <f t="shared" si="10"/>
        <v>12062.481743552748</v>
      </c>
      <c r="E39" s="6">
        <f t="shared" si="1"/>
        <v>981333.33333333326</v>
      </c>
      <c r="F39" s="6">
        <f t="shared" si="11"/>
        <v>18847.627724301168</v>
      </c>
      <c r="G39" s="6">
        <f t="shared" si="2"/>
        <v>1533333.3333333335</v>
      </c>
      <c r="H39" s="6">
        <f t="shared" si="12"/>
        <v>19337.454348578402</v>
      </c>
      <c r="I39" s="6">
        <f t="shared" si="3"/>
        <v>2208000</v>
      </c>
      <c r="J39" s="6">
        <f t="shared" si="13"/>
        <v>26320.423974453934</v>
      </c>
      <c r="K39" s="6">
        <f t="shared" si="4"/>
        <v>3005333.3333333335</v>
      </c>
      <c r="L39" s="6">
        <f t="shared" si="14"/>
        <v>34377.696619694936</v>
      </c>
      <c r="M39" s="6">
        <f t="shared" si="5"/>
        <v>3925333.333333333</v>
      </c>
      <c r="N39" s="6">
        <f t="shared" si="15"/>
        <v>43509.272284301398</v>
      </c>
      <c r="O39" s="6">
        <f t="shared" si="6"/>
        <v>4968000</v>
      </c>
      <c r="P39" s="6">
        <f t="shared" si="16"/>
        <v>53715.150968273345</v>
      </c>
      <c r="Q39" s="6">
        <f t="shared" si="7"/>
        <v>6133333.333333334</v>
      </c>
      <c r="R39" s="6">
        <f t="shared" si="17"/>
        <v>53715.150968273345</v>
      </c>
      <c r="S39" s="6">
        <f t="shared" si="8"/>
        <v>6133333.333333334</v>
      </c>
      <c r="T39" s="2">
        <v>46</v>
      </c>
      <c r="U39" s="8"/>
      <c r="V39" s="8"/>
      <c r="W39" s="8"/>
    </row>
    <row r="40" spans="1:23">
      <c r="A40" s="2">
        <v>50</v>
      </c>
      <c r="B40" s="6">
        <f t="shared" si="9"/>
        <v>7141.4284285428494</v>
      </c>
      <c r="C40" s="6">
        <f t="shared" si="0"/>
        <v>612000</v>
      </c>
      <c r="D40" s="6">
        <f t="shared" si="10"/>
        <v>12701.144039956049</v>
      </c>
      <c r="E40" s="6">
        <f t="shared" si="1"/>
        <v>1088000</v>
      </c>
      <c r="F40" s="6">
        <f t="shared" si="11"/>
        <v>19845.537562431327</v>
      </c>
      <c r="G40" s="6">
        <f t="shared" si="2"/>
        <v>1700000.0000000002</v>
      </c>
      <c r="H40" s="6">
        <f t="shared" si="12"/>
        <v>20361.298633976639</v>
      </c>
      <c r="I40" s="6">
        <f t="shared" si="3"/>
        <v>2448000</v>
      </c>
      <c r="J40" s="6">
        <f t="shared" si="13"/>
        <v>27713.989807357098</v>
      </c>
      <c r="K40" s="6">
        <f t="shared" si="4"/>
        <v>3332000</v>
      </c>
      <c r="L40" s="6">
        <f t="shared" si="14"/>
        <v>36197.864238180693</v>
      </c>
      <c r="M40" s="6">
        <f t="shared" si="5"/>
        <v>4352000</v>
      </c>
      <c r="N40" s="6">
        <f t="shared" si="15"/>
        <v>45812.921926447445</v>
      </c>
      <c r="O40" s="6">
        <f t="shared" si="6"/>
        <v>5508000</v>
      </c>
      <c r="P40" s="6">
        <f t="shared" si="16"/>
        <v>56559.162872157343</v>
      </c>
      <c r="Q40" s="6">
        <f t="shared" si="7"/>
        <v>6800000.0000000009</v>
      </c>
      <c r="R40" s="6">
        <f t="shared" si="17"/>
        <v>56559.162872157343</v>
      </c>
      <c r="S40" s="6">
        <f t="shared" si="8"/>
        <v>6800000.0000000009</v>
      </c>
      <c r="T40" s="2">
        <v>51</v>
      </c>
      <c r="U40" s="8"/>
      <c r="V40" s="8"/>
      <c r="W40" s="8"/>
    </row>
    <row r="41" spans="1:23">
      <c r="A41" s="2">
        <v>55</v>
      </c>
      <c r="B41" s="6">
        <f t="shared" si="9"/>
        <v>7483.3147735478833</v>
      </c>
      <c r="C41" s="6">
        <f t="shared" si="0"/>
        <v>672000</v>
      </c>
      <c r="D41" s="6">
        <f t="shared" si="10"/>
        <v>13309.194342028328</v>
      </c>
      <c r="E41" s="6">
        <f t="shared" si="1"/>
        <v>1194666.6666666665</v>
      </c>
      <c r="F41" s="6">
        <f t="shared" si="11"/>
        <v>20795.616159419264</v>
      </c>
      <c r="G41" s="6">
        <f t="shared" si="2"/>
        <v>1866666.6666666667</v>
      </c>
      <c r="H41" s="6">
        <f t="shared" si="12"/>
        <v>21336.068603203461</v>
      </c>
      <c r="I41" s="6">
        <f t="shared" si="3"/>
        <v>2688000</v>
      </c>
      <c r="J41" s="6">
        <f t="shared" si="13"/>
        <v>29040.760043249156</v>
      </c>
      <c r="K41" s="6">
        <f t="shared" si="4"/>
        <v>3658666.666666667</v>
      </c>
      <c r="L41" s="6">
        <f t="shared" si="14"/>
        <v>37930.788627917267</v>
      </c>
      <c r="M41" s="6">
        <f t="shared" si="5"/>
        <v>4778666.666666666</v>
      </c>
      <c r="N41" s="6">
        <f t="shared" si="15"/>
        <v>48006.154357207794</v>
      </c>
      <c r="O41" s="6">
        <f t="shared" si="6"/>
        <v>6048000</v>
      </c>
      <c r="P41" s="6">
        <f t="shared" si="16"/>
        <v>59266.857231120732</v>
      </c>
      <c r="Q41" s="6">
        <f t="shared" si="7"/>
        <v>7466666.666666667</v>
      </c>
      <c r="R41" s="6">
        <f t="shared" si="17"/>
        <v>59266.857231120739</v>
      </c>
      <c r="S41" s="6">
        <f t="shared" si="8"/>
        <v>7466666.666666667</v>
      </c>
      <c r="T41" s="2">
        <v>56</v>
      </c>
      <c r="U41" s="8"/>
      <c r="V41" s="8"/>
      <c r="W41" s="8"/>
    </row>
    <row r="42" spans="1:23">
      <c r="A42" s="2">
        <v>60</v>
      </c>
      <c r="B42" s="6">
        <f t="shared" si="9"/>
        <v>7810.2496759066544</v>
      </c>
      <c r="C42" s="6">
        <f t="shared" si="0"/>
        <v>732000</v>
      </c>
      <c r="D42" s="6">
        <f t="shared" si="10"/>
        <v>13890.653265561219</v>
      </c>
      <c r="E42" s="6">
        <f t="shared" si="1"/>
        <v>1301333.3333333333</v>
      </c>
      <c r="F42" s="6">
        <f t="shared" si="11"/>
        <v>21704.145727439405</v>
      </c>
      <c r="G42" s="6">
        <f t="shared" si="2"/>
        <v>2033333.3333333335</v>
      </c>
      <c r="H42" s="6">
        <f t="shared" si="12"/>
        <v>22268.209735388024</v>
      </c>
      <c r="I42" s="6">
        <f t="shared" si="3"/>
        <v>2928000</v>
      </c>
      <c r="J42" s="6">
        <f t="shared" si="13"/>
        <v>30309.507695389257</v>
      </c>
      <c r="K42" s="6">
        <f t="shared" si="4"/>
        <v>3985333.3333333335</v>
      </c>
      <c r="L42" s="6">
        <f t="shared" si="14"/>
        <v>39587.928418467593</v>
      </c>
      <c r="M42" s="6">
        <f t="shared" si="5"/>
        <v>5205333.333333333</v>
      </c>
      <c r="N42" s="6">
        <f t="shared" si="15"/>
        <v>50103.471904623053</v>
      </c>
      <c r="O42" s="6">
        <f t="shared" si="6"/>
        <v>6588000</v>
      </c>
      <c r="P42" s="6">
        <f t="shared" si="16"/>
        <v>61856.138153855631</v>
      </c>
      <c r="Q42" s="6">
        <f t="shared" si="7"/>
        <v>8133333.333333334</v>
      </c>
      <c r="R42" s="6">
        <f t="shared" si="17"/>
        <v>61856.138153855631</v>
      </c>
      <c r="S42" s="6">
        <f t="shared" si="8"/>
        <v>8133333.333333334</v>
      </c>
      <c r="T42" s="2">
        <v>61</v>
      </c>
    </row>
    <row r="43" spans="1:23">
      <c r="A43" s="2">
        <v>65</v>
      </c>
      <c r="B43" s="6">
        <f t="shared" si="9"/>
        <v>8124.0384046359604</v>
      </c>
      <c r="C43" s="6">
        <f t="shared" si="0"/>
        <v>792000</v>
      </c>
      <c r="D43" s="6">
        <f t="shared" si="10"/>
        <v>14448.731510212732</v>
      </c>
      <c r="E43" s="6">
        <f t="shared" si="1"/>
        <v>1408000</v>
      </c>
      <c r="F43" s="6">
        <f t="shared" si="11"/>
        <v>22576.142984707396</v>
      </c>
      <c r="G43" s="6">
        <f t="shared" si="2"/>
        <v>2200000</v>
      </c>
      <c r="H43" s="6">
        <f t="shared" si="12"/>
        <v>23162.869127071786</v>
      </c>
      <c r="I43" s="6">
        <f t="shared" si="3"/>
        <v>3168000</v>
      </c>
      <c r="J43" s="6">
        <f t="shared" si="13"/>
        <v>31527.238534069929</v>
      </c>
      <c r="K43" s="6">
        <f t="shared" si="4"/>
        <v>4312000</v>
      </c>
      <c r="L43" s="6">
        <f t="shared" si="14"/>
        <v>41178.434003683178</v>
      </c>
      <c r="M43" s="6">
        <f t="shared" si="5"/>
        <v>5632000</v>
      </c>
      <c r="N43" s="6">
        <f t="shared" si="15"/>
        <v>52116.455535911526</v>
      </c>
      <c r="O43" s="6">
        <f t="shared" si="6"/>
        <v>7128000</v>
      </c>
      <c r="P43" s="6">
        <f t="shared" si="16"/>
        <v>64341.303130754954</v>
      </c>
      <c r="Q43" s="6">
        <f t="shared" si="7"/>
        <v>8800000</v>
      </c>
      <c r="R43" s="6">
        <f t="shared" si="17"/>
        <v>64341.303130754954</v>
      </c>
      <c r="S43" s="6">
        <f t="shared" si="8"/>
        <v>8800000</v>
      </c>
      <c r="T43" s="2">
        <v>66</v>
      </c>
    </row>
    <row r="44" spans="1:23">
      <c r="A44" s="2">
        <v>70</v>
      </c>
      <c r="B44" s="6">
        <f t="shared" si="9"/>
        <v>8426.1497731763575</v>
      </c>
      <c r="C44" s="6">
        <f t="shared" si="0"/>
        <v>852000</v>
      </c>
      <c r="D44" s="6">
        <f t="shared" si="10"/>
        <v>14986.041384047425</v>
      </c>
      <c r="E44" s="6">
        <f t="shared" si="1"/>
        <v>1514666.6666666665</v>
      </c>
      <c r="F44" s="6">
        <f t="shared" si="11"/>
        <v>23415.689662574103</v>
      </c>
      <c r="G44" s="6">
        <f t="shared" si="2"/>
        <v>2366666.666666667</v>
      </c>
      <c r="H44" s="6">
        <f t="shared" si="12"/>
        <v>24024.234588774743</v>
      </c>
      <c r="I44" s="6">
        <f t="shared" si="3"/>
        <v>3408000</v>
      </c>
      <c r="J44" s="6">
        <f t="shared" si="13"/>
        <v>32699.652634721173</v>
      </c>
      <c r="K44" s="6">
        <f t="shared" si="4"/>
        <v>4638666.666666667</v>
      </c>
      <c r="L44" s="6">
        <f t="shared" si="14"/>
        <v>42709.750380043981</v>
      </c>
      <c r="M44" s="6">
        <f t="shared" si="5"/>
        <v>6058666.666666666</v>
      </c>
      <c r="N44" s="6">
        <f t="shared" si="15"/>
        <v>54054.527824743163</v>
      </c>
      <c r="O44" s="6">
        <f t="shared" si="6"/>
        <v>7668000</v>
      </c>
      <c r="P44" s="6">
        <f t="shared" si="16"/>
        <v>66733.984968818739</v>
      </c>
      <c r="Q44" s="6">
        <f t="shared" si="7"/>
        <v>9466666.6666666679</v>
      </c>
      <c r="R44" s="6">
        <f t="shared" si="17"/>
        <v>66733.984968818739</v>
      </c>
      <c r="S44" s="6">
        <f t="shared" si="8"/>
        <v>9466666.6666666679</v>
      </c>
      <c r="T44" s="2">
        <v>71</v>
      </c>
    </row>
    <row r="45" spans="1:23">
      <c r="A45" s="2">
        <v>75</v>
      </c>
      <c r="B45" s="6">
        <f t="shared" si="9"/>
        <v>8717.7978870813458</v>
      </c>
      <c r="C45" s="6">
        <f t="shared" si="0"/>
        <v>912000</v>
      </c>
      <c r="D45" s="6">
        <f t="shared" si="10"/>
        <v>15504.742193101754</v>
      </c>
      <c r="E45" s="6">
        <f t="shared" si="1"/>
        <v>1621333.3333333333</v>
      </c>
      <c r="F45" s="6">
        <f t="shared" si="11"/>
        <v>24226.159676721494</v>
      </c>
      <c r="G45" s="6">
        <f t="shared" si="2"/>
        <v>2533333.3333333335</v>
      </c>
      <c r="H45" s="6">
        <f t="shared" si="12"/>
        <v>24855.767720090764</v>
      </c>
      <c r="I45" s="6">
        <f t="shared" si="3"/>
        <v>3648000</v>
      </c>
      <c r="J45" s="6">
        <f t="shared" si="13"/>
        <v>33831.461619012429</v>
      </c>
      <c r="K45" s="6">
        <f t="shared" si="4"/>
        <v>4965333.333333334</v>
      </c>
      <c r="L45" s="6">
        <f t="shared" si="14"/>
        <v>44188.031502383579</v>
      </c>
      <c r="M45" s="6">
        <f t="shared" si="5"/>
        <v>6485333.333333333</v>
      </c>
      <c r="N45" s="6">
        <f t="shared" si="15"/>
        <v>55925.477370204222</v>
      </c>
      <c r="O45" s="6">
        <f t="shared" si="6"/>
        <v>8208000</v>
      </c>
      <c r="P45" s="6">
        <f t="shared" si="16"/>
        <v>69043.79922247435</v>
      </c>
      <c r="Q45" s="6">
        <f t="shared" si="7"/>
        <v>10133333.333333334</v>
      </c>
      <c r="R45" s="6">
        <f t="shared" si="17"/>
        <v>69043.79922247435</v>
      </c>
      <c r="S45" s="6">
        <f t="shared" si="8"/>
        <v>10133333.333333334</v>
      </c>
      <c r="T45" s="2">
        <v>76</v>
      </c>
    </row>
  </sheetData>
  <mergeCells count="14">
    <mergeCell ref="T11:U11"/>
    <mergeCell ref="V11:W11"/>
    <mergeCell ref="P15:Q15"/>
    <mergeCell ref="R15:S15"/>
    <mergeCell ref="A15:A16"/>
    <mergeCell ref="N2:O2"/>
    <mergeCell ref="T15:T16"/>
    <mergeCell ref="B15:C15"/>
    <mergeCell ref="D15:E15"/>
    <mergeCell ref="F15:G15"/>
    <mergeCell ref="H15:I15"/>
    <mergeCell ref="J15:K15"/>
    <mergeCell ref="L15:M15"/>
    <mergeCell ref="N15:O15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workbookViewId="0">
      <selection activeCell="O9" sqref="O9"/>
    </sheetView>
  </sheetViews>
  <sheetFormatPr defaultRowHeight="12.75"/>
  <cols>
    <col min="2" max="2" width="9.5" bestFit="1" customWidth="1"/>
    <col min="4" max="4" width="12" bestFit="1" customWidth="1"/>
    <col min="6" max="6" width="9.5" bestFit="1" customWidth="1"/>
    <col min="7" max="7" width="12.6640625" customWidth="1"/>
    <col min="8" max="8" width="9.5" bestFit="1" customWidth="1"/>
    <col min="10" max="10" width="9.6640625" bestFit="1" customWidth="1"/>
    <col min="12" max="12" width="9.6640625" bestFit="1" customWidth="1"/>
    <col min="13" max="13" width="10" customWidth="1"/>
    <col min="14" max="14" width="9.6640625" bestFit="1" customWidth="1"/>
  </cols>
  <sheetData>
    <row r="1" spans="1:16" ht="13.5" thickBot="1">
      <c r="A1" t="s">
        <v>18</v>
      </c>
      <c r="O1" t="s">
        <v>32</v>
      </c>
    </row>
    <row r="2" spans="1:16" ht="14.25" thickTop="1" thickBot="1">
      <c r="A2" t="s">
        <v>31</v>
      </c>
      <c r="N2" s="24" t="s">
        <v>26</v>
      </c>
      <c r="O2" s="25"/>
    </row>
    <row r="3" spans="1:16" ht="13.5" thickTop="1">
      <c r="A3" t="s">
        <v>19</v>
      </c>
      <c r="N3" s="13" t="s">
        <v>27</v>
      </c>
      <c r="O3" s="14">
        <v>1.204</v>
      </c>
    </row>
    <row r="4" spans="1:16">
      <c r="A4" t="s">
        <v>20</v>
      </c>
      <c r="N4" s="13" t="s">
        <v>28</v>
      </c>
      <c r="O4" s="14">
        <v>1.16455</v>
      </c>
    </row>
    <row r="5" spans="1:16">
      <c r="A5" t="s">
        <v>35</v>
      </c>
      <c r="N5" s="13" t="s">
        <v>29</v>
      </c>
      <c r="O5" s="14">
        <v>1.8295399999999999</v>
      </c>
    </row>
    <row r="6" spans="1:16" ht="13.5" thickBot="1">
      <c r="A6" t="s">
        <v>22</v>
      </c>
      <c r="N6" s="15" t="s">
        <v>30</v>
      </c>
      <c r="O6" s="16">
        <v>1.6606799999999999</v>
      </c>
    </row>
    <row r="7" spans="1:16" ht="13.5" thickTop="1">
      <c r="A7" t="s">
        <v>36</v>
      </c>
    </row>
    <row r="8" spans="1:16">
      <c r="A8" t="s">
        <v>37</v>
      </c>
    </row>
    <row r="9" spans="1:16">
      <c r="A9" t="s">
        <v>38</v>
      </c>
    </row>
    <row r="10" spans="1:16">
      <c r="A10" t="s">
        <v>39</v>
      </c>
    </row>
    <row r="13" spans="1:16" ht="19.5">
      <c r="C13" s="3" t="s">
        <v>10</v>
      </c>
      <c r="D13" s="4">
        <v>1.204</v>
      </c>
      <c r="F13" s="9" t="s">
        <v>34</v>
      </c>
      <c r="G13" s="4">
        <v>333</v>
      </c>
    </row>
    <row r="15" spans="1:16">
      <c r="A15" s="20" t="s">
        <v>33</v>
      </c>
      <c r="B15" s="22" t="s">
        <v>2</v>
      </c>
      <c r="C15" s="23"/>
      <c r="D15" s="22" t="s">
        <v>1</v>
      </c>
      <c r="E15" s="23"/>
      <c r="F15" s="22" t="s">
        <v>3</v>
      </c>
      <c r="G15" s="23"/>
      <c r="H15" s="22" t="s">
        <v>4</v>
      </c>
      <c r="I15" s="23"/>
      <c r="J15" s="22" t="s">
        <v>5</v>
      </c>
      <c r="K15" s="23"/>
      <c r="L15" s="22" t="s">
        <v>6</v>
      </c>
      <c r="M15" s="23"/>
      <c r="N15" s="22" t="s">
        <v>7</v>
      </c>
      <c r="O15" s="23"/>
      <c r="P15" s="20" t="s">
        <v>0</v>
      </c>
    </row>
    <row r="16" spans="1:16">
      <c r="A16" s="21"/>
      <c r="B16" s="1" t="s">
        <v>8</v>
      </c>
      <c r="C16" s="1" t="s">
        <v>9</v>
      </c>
      <c r="D16" s="1" t="s">
        <v>8</v>
      </c>
      <c r="E16" s="1" t="s">
        <v>9</v>
      </c>
      <c r="F16" s="1" t="s">
        <v>8</v>
      </c>
      <c r="G16" s="1" t="s">
        <v>9</v>
      </c>
      <c r="H16" s="1" t="s">
        <v>8</v>
      </c>
      <c r="I16" s="1" t="s">
        <v>9</v>
      </c>
      <c r="J16" s="1" t="s">
        <v>8</v>
      </c>
      <c r="K16" s="1" t="s">
        <v>9</v>
      </c>
      <c r="L16" s="1" t="s">
        <v>8</v>
      </c>
      <c r="M16" s="1" t="s">
        <v>9</v>
      </c>
      <c r="N16" s="1" t="s">
        <v>8</v>
      </c>
      <c r="O16" s="1" t="s">
        <v>9</v>
      </c>
      <c r="P16" s="21"/>
    </row>
    <row r="17" spans="1:16">
      <c r="A17" s="1">
        <v>5.0000000000000001E-3</v>
      </c>
      <c r="B17" s="5">
        <f t="shared" ref="B17:B45" si="0">2.8*0.027*0.027*3.1415/4*3600/(P17^0.5)*P17*(1.204/$D$13)^0.5*($G$13/293.15)^0.5</f>
        <v>6.150951471689921</v>
      </c>
      <c r="C17" s="6">
        <f t="shared" ref="C17:C45" si="1">75*P17</f>
        <v>75</v>
      </c>
      <c r="D17" s="6">
        <f t="shared" ref="D17:D45" si="2">2.8*0.05*0.05*3.1415/4*3600/(P17^0.5)*P17*(1.204/$D$13)^0.5*($G$13/293.15)^0.5</f>
        <v>21.093797913888618</v>
      </c>
      <c r="E17" s="6">
        <f t="shared" ref="E17:E45" si="3">250*P17</f>
        <v>250</v>
      </c>
      <c r="F17" s="6">
        <f t="shared" ref="F17:F45" si="4">2.8*3.1415/4*0.08*0.08*3600/(P17^0.5)*P17*(1.204/$D$13)^0.5*($G$13/293.15)^0.5</f>
        <v>54.000122659554869</v>
      </c>
      <c r="G17" s="6">
        <f t="shared" ref="G17:G45" si="5">800*P17</f>
        <v>800</v>
      </c>
      <c r="H17" s="6">
        <f t="shared" ref="H17:H45" si="6">2.8*3.1415/4*0.1*0.1*3600/(P17^0.5)*P17*(1.204/$D$13)^0.5*($G$13/293.15)^0.5</f>
        <v>84.375191655554474</v>
      </c>
      <c r="I17" s="6">
        <f t="shared" ref="I17:I45" si="7">1250*P17</f>
        <v>1250</v>
      </c>
      <c r="J17" s="6">
        <f t="shared" ref="J17:J45" si="8">2.8*3.1415/4*0.15*0.15*3600/(P17^0.5)*P17*(1.204/$D$13)^0.5*($G$13/293.15)^0.5</f>
        <v>189.84418122499756</v>
      </c>
      <c r="K17" s="6">
        <f t="shared" ref="K17:K45" si="9">2800*P17</f>
        <v>2800</v>
      </c>
      <c r="L17" s="6">
        <f t="shared" ref="L17:L45" si="10">2.8*3.1415/4*0.2*0.2*3600/(P17^0.5)*P17*(1.204/$D$13)^0.5*($G$13/293.15)^0.5</f>
        <v>337.5007666222179</v>
      </c>
      <c r="M17" s="6">
        <f t="shared" ref="M17:M45" si="11">5000*P17</f>
        <v>5000</v>
      </c>
      <c r="N17" s="6">
        <f t="shared" ref="N17:N45" si="12">2.8*0.3*0.3*3.1415/4*3600/(P17^0.5)*P17*(1.204/$D$13)^0.5*($G$13/293.15)^0.5</f>
        <v>759.37672489999022</v>
      </c>
      <c r="O17" s="6">
        <f t="shared" ref="O17:O45" si="13">12000*P17</f>
        <v>12000</v>
      </c>
      <c r="P17" s="2">
        <v>1</v>
      </c>
    </row>
    <row r="18" spans="1:16">
      <c r="A18" s="1">
        <v>1</v>
      </c>
      <c r="B18" s="5">
        <f t="shared" si="0"/>
        <v>8.6987589927626345</v>
      </c>
      <c r="C18" s="6">
        <f t="shared" si="1"/>
        <v>150</v>
      </c>
      <c r="D18" s="6">
        <f t="shared" si="2"/>
        <v>29.831135091778581</v>
      </c>
      <c r="E18" s="6">
        <f t="shared" si="3"/>
        <v>500</v>
      </c>
      <c r="F18" s="6">
        <f t="shared" si="4"/>
        <v>76.367705834953171</v>
      </c>
      <c r="G18" s="6">
        <f t="shared" si="5"/>
        <v>1600</v>
      </c>
      <c r="H18" s="6">
        <f t="shared" si="6"/>
        <v>119.32454036711432</v>
      </c>
      <c r="I18" s="6">
        <f t="shared" si="7"/>
        <v>2500</v>
      </c>
      <c r="J18" s="6">
        <f t="shared" si="8"/>
        <v>268.48021582600722</v>
      </c>
      <c r="K18" s="6">
        <f t="shared" si="9"/>
        <v>5600</v>
      </c>
      <c r="L18" s="6">
        <f t="shared" si="10"/>
        <v>477.29816146845729</v>
      </c>
      <c r="M18" s="6">
        <f t="shared" si="11"/>
        <v>10000</v>
      </c>
      <c r="N18" s="6">
        <f t="shared" si="12"/>
        <v>1073.9208633040289</v>
      </c>
      <c r="O18" s="6">
        <f t="shared" si="13"/>
        <v>24000</v>
      </c>
      <c r="P18" s="2">
        <v>2</v>
      </c>
    </row>
    <row r="19" spans="1:16">
      <c r="A19" s="1">
        <v>2</v>
      </c>
      <c r="B19" s="5">
        <f t="shared" si="0"/>
        <v>10.653760463857502</v>
      </c>
      <c r="C19" s="6">
        <f t="shared" si="1"/>
        <v>225</v>
      </c>
      <c r="D19" s="6">
        <f t="shared" si="2"/>
        <v>36.535529711445484</v>
      </c>
      <c r="E19" s="6">
        <f t="shared" si="3"/>
        <v>750</v>
      </c>
      <c r="F19" s="6">
        <f t="shared" si="4"/>
        <v>93.530956061300444</v>
      </c>
      <c r="G19" s="6">
        <f t="shared" si="5"/>
        <v>2400</v>
      </c>
      <c r="H19" s="6">
        <f t="shared" si="6"/>
        <v>146.14211884578194</v>
      </c>
      <c r="I19" s="6">
        <f t="shared" si="7"/>
        <v>3750</v>
      </c>
      <c r="J19" s="6">
        <f t="shared" si="8"/>
        <v>328.81976740300928</v>
      </c>
      <c r="K19" s="6">
        <f t="shared" si="9"/>
        <v>8400</v>
      </c>
      <c r="L19" s="6">
        <f t="shared" si="10"/>
        <v>584.56847538312775</v>
      </c>
      <c r="M19" s="6">
        <f t="shared" si="11"/>
        <v>15000</v>
      </c>
      <c r="N19" s="6">
        <f t="shared" si="12"/>
        <v>1315.2790696120371</v>
      </c>
      <c r="O19" s="6">
        <f t="shared" si="13"/>
        <v>36000</v>
      </c>
      <c r="P19" s="2">
        <v>3</v>
      </c>
    </row>
    <row r="20" spans="1:16">
      <c r="A20" s="1">
        <v>3</v>
      </c>
      <c r="B20" s="5">
        <f t="shared" si="0"/>
        <v>12.301902943379842</v>
      </c>
      <c r="C20" s="6">
        <f t="shared" si="1"/>
        <v>300</v>
      </c>
      <c r="D20" s="6">
        <f t="shared" si="2"/>
        <v>42.187595827777237</v>
      </c>
      <c r="E20" s="6">
        <f t="shared" si="3"/>
        <v>1000</v>
      </c>
      <c r="F20" s="6">
        <f t="shared" si="4"/>
        <v>108.00024531910974</v>
      </c>
      <c r="G20" s="6">
        <f t="shared" si="5"/>
        <v>3200</v>
      </c>
      <c r="H20" s="6">
        <f t="shared" si="6"/>
        <v>168.75038331110895</v>
      </c>
      <c r="I20" s="6">
        <f t="shared" si="7"/>
        <v>5000</v>
      </c>
      <c r="J20" s="6">
        <f t="shared" si="8"/>
        <v>379.68836244999511</v>
      </c>
      <c r="K20" s="6">
        <f t="shared" si="9"/>
        <v>11200</v>
      </c>
      <c r="L20" s="6">
        <f t="shared" si="10"/>
        <v>675.00153324443579</v>
      </c>
      <c r="M20" s="6">
        <f t="shared" si="11"/>
        <v>20000</v>
      </c>
      <c r="N20" s="6">
        <f t="shared" si="12"/>
        <v>1518.7534497999804</v>
      </c>
      <c r="O20" s="6">
        <f t="shared" si="13"/>
        <v>48000</v>
      </c>
      <c r="P20" s="2">
        <v>4</v>
      </c>
    </row>
    <row r="21" spans="1:16">
      <c r="A21" s="1">
        <v>4</v>
      </c>
      <c r="B21" s="5">
        <f t="shared" si="0"/>
        <v>13.753945617001037</v>
      </c>
      <c r="C21" s="6">
        <f t="shared" si="1"/>
        <v>375</v>
      </c>
      <c r="D21" s="6">
        <f t="shared" si="2"/>
        <v>47.167166039098205</v>
      </c>
      <c r="E21" s="6">
        <f t="shared" si="3"/>
        <v>1250</v>
      </c>
      <c r="F21" s="6">
        <f t="shared" si="4"/>
        <v>120.74794506009142</v>
      </c>
      <c r="G21" s="6">
        <f t="shared" si="5"/>
        <v>4000</v>
      </c>
      <c r="H21" s="6">
        <f t="shared" si="6"/>
        <v>188.66866415639282</v>
      </c>
      <c r="I21" s="6">
        <f t="shared" si="7"/>
        <v>6250</v>
      </c>
      <c r="J21" s="6">
        <f t="shared" si="8"/>
        <v>424.50449435188381</v>
      </c>
      <c r="K21" s="6">
        <f t="shared" si="9"/>
        <v>14000</v>
      </c>
      <c r="L21" s="6">
        <f t="shared" si="10"/>
        <v>754.67465662557129</v>
      </c>
      <c r="M21" s="6">
        <f t="shared" si="11"/>
        <v>25000</v>
      </c>
      <c r="N21" s="6">
        <f t="shared" si="12"/>
        <v>1698.0179774075352</v>
      </c>
      <c r="O21" s="6">
        <f t="shared" si="13"/>
        <v>60000</v>
      </c>
      <c r="P21" s="2">
        <v>5</v>
      </c>
    </row>
    <row r="22" spans="1:16">
      <c r="A22" s="1">
        <v>5</v>
      </c>
      <c r="B22" s="5">
        <f t="shared" si="0"/>
        <v>15.066692538261558</v>
      </c>
      <c r="C22" s="6">
        <f t="shared" si="1"/>
        <v>450</v>
      </c>
      <c r="D22" s="6">
        <f t="shared" si="2"/>
        <v>51.669041626411378</v>
      </c>
      <c r="E22" s="6">
        <f t="shared" si="3"/>
        <v>1500</v>
      </c>
      <c r="F22" s="6">
        <f t="shared" si="4"/>
        <v>132.27274656361314</v>
      </c>
      <c r="G22" s="6">
        <f t="shared" si="5"/>
        <v>4800</v>
      </c>
      <c r="H22" s="6">
        <f t="shared" si="6"/>
        <v>206.67616650564551</v>
      </c>
      <c r="I22" s="6">
        <f t="shared" si="7"/>
        <v>7500</v>
      </c>
      <c r="J22" s="6">
        <f t="shared" si="8"/>
        <v>465.02137463770242</v>
      </c>
      <c r="K22" s="6">
        <f t="shared" si="9"/>
        <v>16800</v>
      </c>
      <c r="L22" s="6">
        <f t="shared" si="10"/>
        <v>826.70466602258205</v>
      </c>
      <c r="M22" s="6">
        <f t="shared" si="11"/>
        <v>30000</v>
      </c>
      <c r="N22" s="6">
        <f t="shared" si="12"/>
        <v>1860.0854985508097</v>
      </c>
      <c r="O22" s="6">
        <f t="shared" si="13"/>
        <v>72000</v>
      </c>
      <c r="P22" s="2">
        <v>6</v>
      </c>
    </row>
    <row r="23" spans="1:16">
      <c r="A23" s="1">
        <v>6</v>
      </c>
      <c r="B23" s="5">
        <f t="shared" si="0"/>
        <v>16.27388792051828</v>
      </c>
      <c r="C23" s="6">
        <f t="shared" si="1"/>
        <v>525</v>
      </c>
      <c r="D23" s="6">
        <f t="shared" si="2"/>
        <v>55.808943486002335</v>
      </c>
      <c r="E23" s="6">
        <f t="shared" si="3"/>
        <v>1750</v>
      </c>
      <c r="F23" s="6">
        <f t="shared" si="4"/>
        <v>142.87089532416599</v>
      </c>
      <c r="G23" s="6">
        <f t="shared" si="5"/>
        <v>5600</v>
      </c>
      <c r="H23" s="6">
        <f t="shared" si="6"/>
        <v>223.23577394400934</v>
      </c>
      <c r="I23" s="6">
        <f t="shared" si="7"/>
        <v>8750</v>
      </c>
      <c r="J23" s="6">
        <f t="shared" si="8"/>
        <v>502.28049137402104</v>
      </c>
      <c r="K23" s="6">
        <f t="shared" si="9"/>
        <v>19600</v>
      </c>
      <c r="L23" s="6">
        <f t="shared" si="10"/>
        <v>892.94309577603735</v>
      </c>
      <c r="M23" s="6">
        <f t="shared" si="11"/>
        <v>35000</v>
      </c>
      <c r="N23" s="6">
        <f t="shared" si="12"/>
        <v>2009.1219654960842</v>
      </c>
      <c r="O23" s="6">
        <f t="shared" si="13"/>
        <v>84000</v>
      </c>
      <c r="P23" s="2">
        <v>7</v>
      </c>
    </row>
    <row r="24" spans="1:16">
      <c r="A24" s="1">
        <v>7</v>
      </c>
      <c r="B24" s="5">
        <f t="shared" si="0"/>
        <v>17.397517985525269</v>
      </c>
      <c r="C24" s="6">
        <f t="shared" si="1"/>
        <v>600</v>
      </c>
      <c r="D24" s="6">
        <f t="shared" si="2"/>
        <v>59.662270183557162</v>
      </c>
      <c r="E24" s="6">
        <f t="shared" si="3"/>
        <v>2000</v>
      </c>
      <c r="F24" s="6">
        <f t="shared" si="4"/>
        <v>152.73541166990634</v>
      </c>
      <c r="G24" s="6">
        <f t="shared" si="5"/>
        <v>6400</v>
      </c>
      <c r="H24" s="6">
        <f t="shared" si="6"/>
        <v>238.64908073422865</v>
      </c>
      <c r="I24" s="6">
        <f t="shared" si="7"/>
        <v>10000</v>
      </c>
      <c r="J24" s="6">
        <f t="shared" si="8"/>
        <v>536.96043165201445</v>
      </c>
      <c r="K24" s="6">
        <f t="shared" si="9"/>
        <v>22400</v>
      </c>
      <c r="L24" s="6">
        <f t="shared" si="10"/>
        <v>954.59632293691459</v>
      </c>
      <c r="M24" s="6">
        <f t="shared" si="11"/>
        <v>40000</v>
      </c>
      <c r="N24" s="6">
        <f t="shared" si="12"/>
        <v>2147.8417266080578</v>
      </c>
      <c r="O24" s="6">
        <f t="shared" si="13"/>
        <v>96000</v>
      </c>
      <c r="P24" s="2">
        <v>8</v>
      </c>
    </row>
    <row r="25" spans="1:16">
      <c r="A25" s="1">
        <v>8</v>
      </c>
      <c r="B25" s="5">
        <f t="shared" si="0"/>
        <v>18.452854415069766</v>
      </c>
      <c r="C25" s="6">
        <f t="shared" si="1"/>
        <v>675</v>
      </c>
      <c r="D25" s="6">
        <f t="shared" si="2"/>
        <v>63.281393741665852</v>
      </c>
      <c r="E25" s="6">
        <f t="shared" si="3"/>
        <v>2250</v>
      </c>
      <c r="F25" s="6">
        <f t="shared" si="4"/>
        <v>162.00036797866457</v>
      </c>
      <c r="G25" s="6">
        <f t="shared" si="5"/>
        <v>7200</v>
      </c>
      <c r="H25" s="6">
        <f t="shared" si="6"/>
        <v>253.12557496666341</v>
      </c>
      <c r="I25" s="6">
        <f t="shared" si="7"/>
        <v>11250</v>
      </c>
      <c r="J25" s="6">
        <f t="shared" si="8"/>
        <v>569.53254367499267</v>
      </c>
      <c r="K25" s="6">
        <f t="shared" si="9"/>
        <v>25200</v>
      </c>
      <c r="L25" s="6">
        <f t="shared" si="10"/>
        <v>1012.5022998666536</v>
      </c>
      <c r="M25" s="6">
        <f t="shared" si="11"/>
        <v>45000</v>
      </c>
      <c r="N25" s="6">
        <f t="shared" si="12"/>
        <v>2278.1301746999707</v>
      </c>
      <c r="O25" s="6">
        <f t="shared" si="13"/>
        <v>108000</v>
      </c>
      <c r="P25" s="2">
        <v>9</v>
      </c>
    </row>
    <row r="26" spans="1:16">
      <c r="A26" s="1">
        <v>9</v>
      </c>
      <c r="B26" s="5">
        <f t="shared" si="0"/>
        <v>19.451016427704854</v>
      </c>
      <c r="C26" s="6">
        <f t="shared" si="1"/>
        <v>750</v>
      </c>
      <c r="D26" s="6">
        <f t="shared" si="2"/>
        <v>66.704445911196331</v>
      </c>
      <c r="E26" s="6">
        <f t="shared" si="3"/>
        <v>2500</v>
      </c>
      <c r="F26" s="6">
        <f t="shared" si="4"/>
        <v>170.76338153266263</v>
      </c>
      <c r="G26" s="6">
        <f t="shared" si="5"/>
        <v>8000</v>
      </c>
      <c r="H26" s="6">
        <f t="shared" si="6"/>
        <v>266.81778364478532</v>
      </c>
      <c r="I26" s="6">
        <f t="shared" si="7"/>
        <v>12500</v>
      </c>
      <c r="J26" s="6">
        <f t="shared" si="8"/>
        <v>600.34001320076698</v>
      </c>
      <c r="K26" s="6">
        <f t="shared" si="9"/>
        <v>28000</v>
      </c>
      <c r="L26" s="6">
        <f t="shared" si="10"/>
        <v>1067.2711345791413</v>
      </c>
      <c r="M26" s="6">
        <f t="shared" si="11"/>
        <v>50000</v>
      </c>
      <c r="N26" s="6">
        <f t="shared" si="12"/>
        <v>2401.3600528030679</v>
      </c>
      <c r="O26" s="6">
        <f t="shared" si="13"/>
        <v>120000</v>
      </c>
      <c r="P26" s="2">
        <v>10</v>
      </c>
    </row>
    <row r="27" spans="1:16">
      <c r="A27" s="1">
        <v>10</v>
      </c>
      <c r="B27" s="5">
        <f t="shared" si="0"/>
        <v>20.400398135279826</v>
      </c>
      <c r="C27" s="6">
        <f t="shared" si="1"/>
        <v>825</v>
      </c>
      <c r="D27" s="6">
        <f t="shared" si="2"/>
        <v>69.960213083950023</v>
      </c>
      <c r="E27" s="6">
        <f t="shared" si="3"/>
        <v>2750</v>
      </c>
      <c r="F27" s="6">
        <f t="shared" si="4"/>
        <v>179.09814549491202</v>
      </c>
      <c r="G27" s="6">
        <f t="shared" si="5"/>
        <v>8800</v>
      </c>
      <c r="H27" s="6">
        <f t="shared" si="6"/>
        <v>279.84085233580009</v>
      </c>
      <c r="I27" s="6">
        <f t="shared" si="7"/>
        <v>13750</v>
      </c>
      <c r="J27" s="6">
        <f t="shared" si="8"/>
        <v>629.64191775555003</v>
      </c>
      <c r="K27" s="6">
        <f t="shared" si="9"/>
        <v>30800</v>
      </c>
      <c r="L27" s="6">
        <f t="shared" si="10"/>
        <v>1119.3634093432004</v>
      </c>
      <c r="M27" s="6">
        <f t="shared" si="11"/>
        <v>55000</v>
      </c>
      <c r="N27" s="6">
        <f t="shared" si="12"/>
        <v>2518.5676710222001</v>
      </c>
      <c r="O27" s="6">
        <f t="shared" si="13"/>
        <v>132000</v>
      </c>
      <c r="P27" s="2">
        <v>11</v>
      </c>
    </row>
    <row r="28" spans="1:16">
      <c r="A28" s="1">
        <v>11</v>
      </c>
      <c r="B28" s="5">
        <f t="shared" si="0"/>
        <v>21.307520927715004</v>
      </c>
      <c r="C28" s="6">
        <f t="shared" si="1"/>
        <v>900</v>
      </c>
      <c r="D28" s="6">
        <f t="shared" si="2"/>
        <v>73.071059422890968</v>
      </c>
      <c r="E28" s="6">
        <f t="shared" si="3"/>
        <v>3000</v>
      </c>
      <c r="F28" s="6">
        <f t="shared" si="4"/>
        <v>187.06191212260089</v>
      </c>
      <c r="G28" s="6">
        <f t="shared" si="5"/>
        <v>9600</v>
      </c>
      <c r="H28" s="6">
        <f t="shared" si="6"/>
        <v>292.28423769156387</v>
      </c>
      <c r="I28" s="6">
        <f t="shared" si="7"/>
        <v>15000</v>
      </c>
      <c r="J28" s="6">
        <f t="shared" si="8"/>
        <v>657.63953480601856</v>
      </c>
      <c r="K28" s="6">
        <f t="shared" si="9"/>
        <v>33600</v>
      </c>
      <c r="L28" s="6">
        <f t="shared" si="10"/>
        <v>1169.1369507662555</v>
      </c>
      <c r="M28" s="6">
        <f t="shared" si="11"/>
        <v>60000</v>
      </c>
      <c r="N28" s="6">
        <f t="shared" si="12"/>
        <v>2630.5581392240742</v>
      </c>
      <c r="O28" s="6">
        <f t="shared" si="13"/>
        <v>144000</v>
      </c>
      <c r="P28" s="2">
        <v>12</v>
      </c>
    </row>
    <row r="29" spans="1:16">
      <c r="A29" s="1">
        <v>12</v>
      </c>
      <c r="B29" s="5">
        <f t="shared" si="0"/>
        <v>22.177570924068696</v>
      </c>
      <c r="C29" s="6">
        <f t="shared" si="1"/>
        <v>975</v>
      </c>
      <c r="D29" s="6">
        <f t="shared" si="2"/>
        <v>76.054769972800742</v>
      </c>
      <c r="E29" s="6">
        <f t="shared" si="3"/>
        <v>3250</v>
      </c>
      <c r="F29" s="6">
        <f t="shared" si="4"/>
        <v>194.70021113036992</v>
      </c>
      <c r="G29" s="6">
        <f t="shared" si="5"/>
        <v>10400</v>
      </c>
      <c r="H29" s="6">
        <f t="shared" si="6"/>
        <v>304.21907989120297</v>
      </c>
      <c r="I29" s="6">
        <f t="shared" si="7"/>
        <v>16250</v>
      </c>
      <c r="J29" s="6">
        <f t="shared" si="8"/>
        <v>684.49292975520666</v>
      </c>
      <c r="K29" s="6">
        <f t="shared" si="9"/>
        <v>36400</v>
      </c>
      <c r="L29" s="6">
        <f t="shared" si="10"/>
        <v>1216.8763195648119</v>
      </c>
      <c r="M29" s="6">
        <f t="shared" si="11"/>
        <v>65000</v>
      </c>
      <c r="N29" s="6">
        <f t="shared" si="12"/>
        <v>2737.9717190208266</v>
      </c>
      <c r="O29" s="6">
        <f t="shared" si="13"/>
        <v>156000</v>
      </c>
      <c r="P29" s="2">
        <v>13</v>
      </c>
    </row>
    <row r="30" spans="1:16">
      <c r="A30" s="1">
        <v>13</v>
      </c>
      <c r="B30" s="5">
        <f t="shared" si="0"/>
        <v>23.014753009736641</v>
      </c>
      <c r="C30" s="6">
        <f t="shared" si="1"/>
        <v>1050</v>
      </c>
      <c r="D30" s="6">
        <f t="shared" si="2"/>
        <v>78.925764779618106</v>
      </c>
      <c r="E30" s="6">
        <f t="shared" si="3"/>
        <v>3500</v>
      </c>
      <c r="F30" s="6">
        <f t="shared" si="4"/>
        <v>202.04995783582237</v>
      </c>
      <c r="G30" s="6">
        <f t="shared" si="5"/>
        <v>11200</v>
      </c>
      <c r="H30" s="6">
        <f t="shared" si="6"/>
        <v>315.70305911847242</v>
      </c>
      <c r="I30" s="6">
        <f t="shared" si="7"/>
        <v>17500</v>
      </c>
      <c r="J30" s="6">
        <f t="shared" si="8"/>
        <v>710.33188301656298</v>
      </c>
      <c r="K30" s="6">
        <f t="shared" si="9"/>
        <v>39200</v>
      </c>
      <c r="L30" s="6">
        <f t="shared" si="10"/>
        <v>1262.8122364738897</v>
      </c>
      <c r="M30" s="6">
        <f t="shared" si="11"/>
        <v>70000</v>
      </c>
      <c r="N30" s="6">
        <f t="shared" si="12"/>
        <v>2841.3275320662519</v>
      </c>
      <c r="O30" s="6">
        <f t="shared" si="13"/>
        <v>168000</v>
      </c>
      <c r="P30" s="2">
        <v>14</v>
      </c>
    </row>
    <row r="31" spans="1:16">
      <c r="A31" s="1">
        <v>14</v>
      </c>
      <c r="B31" s="5">
        <f t="shared" si="0"/>
        <v>23.822532613185064</v>
      </c>
      <c r="C31" s="6">
        <f t="shared" si="1"/>
        <v>1125</v>
      </c>
      <c r="D31" s="6">
        <f t="shared" si="2"/>
        <v>81.695928028755361</v>
      </c>
      <c r="E31" s="6">
        <f t="shared" si="3"/>
        <v>3750</v>
      </c>
      <c r="F31" s="6">
        <f t="shared" si="4"/>
        <v>209.14157575361378</v>
      </c>
      <c r="G31" s="6">
        <f t="shared" si="5"/>
        <v>12000</v>
      </c>
      <c r="H31" s="6">
        <f t="shared" si="6"/>
        <v>326.78371211502144</v>
      </c>
      <c r="I31" s="6">
        <f t="shared" si="7"/>
        <v>18750</v>
      </c>
      <c r="J31" s="6">
        <f t="shared" si="8"/>
        <v>735.26335225879825</v>
      </c>
      <c r="K31" s="6">
        <f t="shared" si="9"/>
        <v>42000</v>
      </c>
      <c r="L31" s="6">
        <f t="shared" si="10"/>
        <v>1307.1348484600858</v>
      </c>
      <c r="M31" s="6">
        <f t="shared" si="11"/>
        <v>75000</v>
      </c>
      <c r="N31" s="6">
        <f t="shared" si="12"/>
        <v>2941.053409035193</v>
      </c>
      <c r="O31" s="6">
        <f t="shared" si="13"/>
        <v>180000</v>
      </c>
      <c r="P31" s="2">
        <v>15</v>
      </c>
    </row>
    <row r="32" spans="1:16">
      <c r="A32" s="1">
        <v>15</v>
      </c>
      <c r="B32" s="5">
        <f t="shared" si="0"/>
        <v>24.603805886759684</v>
      </c>
      <c r="C32" s="6">
        <f t="shared" si="1"/>
        <v>1200</v>
      </c>
      <c r="D32" s="6">
        <f t="shared" si="2"/>
        <v>84.375191655554474</v>
      </c>
      <c r="E32" s="6">
        <f t="shared" si="3"/>
        <v>4000</v>
      </c>
      <c r="F32" s="6">
        <f t="shared" si="4"/>
        <v>216.00049063821947</v>
      </c>
      <c r="G32" s="6">
        <f t="shared" si="5"/>
        <v>12800</v>
      </c>
      <c r="H32" s="6">
        <f t="shared" si="6"/>
        <v>337.5007666222179</v>
      </c>
      <c r="I32" s="6">
        <f t="shared" si="7"/>
        <v>20000</v>
      </c>
      <c r="J32" s="6">
        <f t="shared" si="8"/>
        <v>759.37672489999022</v>
      </c>
      <c r="K32" s="6">
        <f t="shared" si="9"/>
        <v>44800</v>
      </c>
      <c r="L32" s="6">
        <f t="shared" si="10"/>
        <v>1350.0030664888716</v>
      </c>
      <c r="M32" s="6">
        <f t="shared" si="11"/>
        <v>80000</v>
      </c>
      <c r="N32" s="6">
        <f t="shared" si="12"/>
        <v>3037.5068995999609</v>
      </c>
      <c r="O32" s="6">
        <f t="shared" si="13"/>
        <v>192000</v>
      </c>
      <c r="P32" s="2">
        <v>16</v>
      </c>
    </row>
    <row r="33" spans="1:16">
      <c r="A33" s="1">
        <v>16</v>
      </c>
      <c r="B33" s="5">
        <f t="shared" si="0"/>
        <v>25.361022615825942</v>
      </c>
      <c r="C33" s="6">
        <f t="shared" si="1"/>
        <v>1275</v>
      </c>
      <c r="D33" s="6">
        <f t="shared" si="2"/>
        <v>86.971956844396246</v>
      </c>
      <c r="E33" s="6">
        <f t="shared" si="3"/>
        <v>4250</v>
      </c>
      <c r="F33" s="6">
        <f t="shared" si="4"/>
        <v>222.64820952165437</v>
      </c>
      <c r="G33" s="6">
        <f t="shared" si="5"/>
        <v>13600</v>
      </c>
      <c r="H33" s="6">
        <f t="shared" si="6"/>
        <v>347.88782737758498</v>
      </c>
      <c r="I33" s="6">
        <f t="shared" si="7"/>
        <v>21250</v>
      </c>
      <c r="J33" s="6">
        <f t="shared" si="8"/>
        <v>782.74761159956597</v>
      </c>
      <c r="K33" s="6">
        <f t="shared" si="9"/>
        <v>47600</v>
      </c>
      <c r="L33" s="6">
        <f t="shared" si="10"/>
        <v>1391.5513095103399</v>
      </c>
      <c r="M33" s="6">
        <f t="shared" si="11"/>
        <v>85000</v>
      </c>
      <c r="N33" s="6">
        <f t="shared" si="12"/>
        <v>3130.9904463982639</v>
      </c>
      <c r="O33" s="6">
        <f t="shared" si="13"/>
        <v>204000</v>
      </c>
      <c r="P33" s="2">
        <v>17</v>
      </c>
    </row>
    <row r="34" spans="1:16">
      <c r="A34" s="1">
        <v>20</v>
      </c>
      <c r="B34" s="5">
        <f t="shared" si="0"/>
        <v>27.507891234002074</v>
      </c>
      <c r="C34" s="6">
        <f t="shared" si="1"/>
        <v>1500</v>
      </c>
      <c r="D34" s="6">
        <f t="shared" si="2"/>
        <v>94.334332078196411</v>
      </c>
      <c r="E34" s="6">
        <f t="shared" si="3"/>
        <v>5000</v>
      </c>
      <c r="F34" s="6">
        <f t="shared" si="4"/>
        <v>241.49589012018285</v>
      </c>
      <c r="G34" s="6">
        <f t="shared" si="5"/>
        <v>16000</v>
      </c>
      <c r="H34" s="6">
        <f t="shared" si="6"/>
        <v>377.33732831278564</v>
      </c>
      <c r="I34" s="6">
        <f t="shared" si="7"/>
        <v>25000</v>
      </c>
      <c r="J34" s="6">
        <f t="shared" si="8"/>
        <v>849.00898870376761</v>
      </c>
      <c r="K34" s="6">
        <f t="shared" si="9"/>
        <v>56000</v>
      </c>
      <c r="L34" s="6">
        <f t="shared" si="10"/>
        <v>1509.3493132511426</v>
      </c>
      <c r="M34" s="6">
        <f t="shared" si="11"/>
        <v>100000</v>
      </c>
      <c r="N34" s="6">
        <f t="shared" si="12"/>
        <v>3396.0359548150705</v>
      </c>
      <c r="O34" s="6">
        <f t="shared" si="13"/>
        <v>240000</v>
      </c>
      <c r="P34" s="2">
        <v>20</v>
      </c>
    </row>
    <row r="35" spans="1:16">
      <c r="A35" s="1">
        <v>25</v>
      </c>
      <c r="B35" s="5">
        <f t="shared" si="0"/>
        <v>30.754757358449606</v>
      </c>
      <c r="C35" s="6">
        <f t="shared" si="1"/>
        <v>1875</v>
      </c>
      <c r="D35" s="6">
        <f t="shared" si="2"/>
        <v>105.46898956944308</v>
      </c>
      <c r="E35" s="6">
        <f t="shared" si="3"/>
        <v>6250</v>
      </c>
      <c r="F35" s="6">
        <f t="shared" si="4"/>
        <v>270.00061329777435</v>
      </c>
      <c r="G35" s="6">
        <f t="shared" si="5"/>
        <v>20000</v>
      </c>
      <c r="H35" s="6">
        <f t="shared" si="6"/>
        <v>421.87595827777233</v>
      </c>
      <c r="I35" s="6">
        <f t="shared" si="7"/>
        <v>31250</v>
      </c>
      <c r="J35" s="6">
        <f t="shared" si="8"/>
        <v>949.22090612498789</v>
      </c>
      <c r="K35" s="6">
        <f t="shared" si="9"/>
        <v>70000</v>
      </c>
      <c r="L35" s="6">
        <f t="shared" si="10"/>
        <v>1687.5038331110893</v>
      </c>
      <c r="M35" s="6">
        <f t="shared" si="11"/>
        <v>125000</v>
      </c>
      <c r="N35" s="6">
        <f t="shared" si="12"/>
        <v>3796.8836244999516</v>
      </c>
      <c r="O35" s="6">
        <f t="shared" si="13"/>
        <v>300000</v>
      </c>
      <c r="P35" s="2">
        <v>25</v>
      </c>
    </row>
    <row r="36" spans="1:16">
      <c r="A36" s="1">
        <v>30</v>
      </c>
      <c r="B36" s="5">
        <f t="shared" si="0"/>
        <v>33.69014871164169</v>
      </c>
      <c r="C36" s="6">
        <f t="shared" si="1"/>
        <v>2250</v>
      </c>
      <c r="D36" s="6">
        <f t="shared" si="2"/>
        <v>115.53548940892212</v>
      </c>
      <c r="E36" s="6">
        <f t="shared" si="3"/>
        <v>7500</v>
      </c>
      <c r="F36" s="6">
        <f t="shared" si="4"/>
        <v>295.7708528868406</v>
      </c>
      <c r="G36" s="6">
        <f t="shared" si="5"/>
        <v>24000</v>
      </c>
      <c r="H36" s="6">
        <f t="shared" si="6"/>
        <v>462.14195763568847</v>
      </c>
      <c r="I36" s="6">
        <f t="shared" si="7"/>
        <v>37500</v>
      </c>
      <c r="J36" s="6">
        <f t="shared" si="8"/>
        <v>1039.8194046802989</v>
      </c>
      <c r="K36" s="6">
        <f t="shared" si="9"/>
        <v>84000</v>
      </c>
      <c r="L36" s="6">
        <f t="shared" si="10"/>
        <v>1848.5678305427539</v>
      </c>
      <c r="M36" s="6">
        <f t="shared" si="11"/>
        <v>150000</v>
      </c>
      <c r="N36" s="6">
        <f t="shared" si="12"/>
        <v>4159.2776187211957</v>
      </c>
      <c r="O36" s="6">
        <f t="shared" si="13"/>
        <v>360000</v>
      </c>
      <c r="P36" s="2">
        <v>30</v>
      </c>
    </row>
    <row r="37" spans="1:16">
      <c r="A37" s="1">
        <v>35</v>
      </c>
      <c r="B37" s="5">
        <f t="shared" si="0"/>
        <v>36.389519648491572</v>
      </c>
      <c r="C37" s="6">
        <f t="shared" si="1"/>
        <v>2625</v>
      </c>
      <c r="D37" s="6">
        <f t="shared" si="2"/>
        <v>124.79259138714531</v>
      </c>
      <c r="E37" s="6">
        <f t="shared" si="3"/>
        <v>8750</v>
      </c>
      <c r="F37" s="6">
        <f t="shared" si="4"/>
        <v>319.469033951092</v>
      </c>
      <c r="G37" s="6">
        <f t="shared" si="5"/>
        <v>28000</v>
      </c>
      <c r="H37" s="6">
        <f t="shared" si="6"/>
        <v>499.17036554858123</v>
      </c>
      <c r="I37" s="6">
        <f t="shared" si="7"/>
        <v>43750</v>
      </c>
      <c r="J37" s="6">
        <f t="shared" si="8"/>
        <v>1123.1333224843077</v>
      </c>
      <c r="K37" s="6">
        <f t="shared" si="9"/>
        <v>98000</v>
      </c>
      <c r="L37" s="6">
        <f t="shared" si="10"/>
        <v>1996.6814621943249</v>
      </c>
      <c r="M37" s="6">
        <f t="shared" si="11"/>
        <v>175000</v>
      </c>
      <c r="N37" s="6">
        <f t="shared" si="12"/>
        <v>4492.5332899372306</v>
      </c>
      <c r="O37" s="6">
        <f t="shared" si="13"/>
        <v>420000</v>
      </c>
      <c r="P37" s="2">
        <v>35</v>
      </c>
    </row>
    <row r="38" spans="1:16">
      <c r="A38" s="1">
        <v>40</v>
      </c>
      <c r="B38" s="5">
        <f t="shared" si="0"/>
        <v>38.902032855409708</v>
      </c>
      <c r="C38" s="6">
        <f t="shared" si="1"/>
        <v>3000</v>
      </c>
      <c r="D38" s="6">
        <f t="shared" si="2"/>
        <v>133.40889182239266</v>
      </c>
      <c r="E38" s="6">
        <f t="shared" si="3"/>
        <v>10000</v>
      </c>
      <c r="F38" s="6">
        <f t="shared" si="4"/>
        <v>341.52676306532527</v>
      </c>
      <c r="G38" s="6">
        <f t="shared" si="5"/>
        <v>32000</v>
      </c>
      <c r="H38" s="6">
        <f t="shared" si="6"/>
        <v>533.63556728957064</v>
      </c>
      <c r="I38" s="6">
        <f t="shared" si="7"/>
        <v>50000</v>
      </c>
      <c r="J38" s="6">
        <f t="shared" si="8"/>
        <v>1200.680026401534</v>
      </c>
      <c r="K38" s="6">
        <f t="shared" si="9"/>
        <v>112000</v>
      </c>
      <c r="L38" s="6">
        <f t="shared" si="10"/>
        <v>2134.5422691582826</v>
      </c>
      <c r="M38" s="6">
        <f t="shared" si="11"/>
        <v>200000</v>
      </c>
      <c r="N38" s="6">
        <f t="shared" si="12"/>
        <v>4802.7201056061358</v>
      </c>
      <c r="O38" s="6">
        <f t="shared" si="13"/>
        <v>480000</v>
      </c>
      <c r="P38" s="2">
        <v>40</v>
      </c>
    </row>
    <row r="39" spans="1:16">
      <c r="A39" s="1">
        <v>45</v>
      </c>
      <c r="B39" s="5">
        <f t="shared" si="0"/>
        <v>41.26183685100311</v>
      </c>
      <c r="C39" s="6">
        <f t="shared" si="1"/>
        <v>3375</v>
      </c>
      <c r="D39" s="6">
        <f t="shared" si="2"/>
        <v>141.5014981172946</v>
      </c>
      <c r="E39" s="6">
        <f t="shared" si="3"/>
        <v>11250</v>
      </c>
      <c r="F39" s="6">
        <f t="shared" si="4"/>
        <v>362.24383518027423</v>
      </c>
      <c r="G39" s="6">
        <f t="shared" si="5"/>
        <v>36000</v>
      </c>
      <c r="H39" s="6">
        <f t="shared" si="6"/>
        <v>566.00599246917841</v>
      </c>
      <c r="I39" s="6">
        <f t="shared" si="7"/>
        <v>56250</v>
      </c>
      <c r="J39" s="6">
        <f t="shared" si="8"/>
        <v>1273.5134830556512</v>
      </c>
      <c r="K39" s="6">
        <f t="shared" si="9"/>
        <v>126000</v>
      </c>
      <c r="L39" s="6">
        <f t="shared" si="10"/>
        <v>2264.0239698767136</v>
      </c>
      <c r="M39" s="6">
        <f t="shared" si="11"/>
        <v>225000</v>
      </c>
      <c r="N39" s="6">
        <f t="shared" si="12"/>
        <v>5094.053932222605</v>
      </c>
      <c r="O39" s="6">
        <f t="shared" si="13"/>
        <v>540000</v>
      </c>
      <c r="P39" s="2">
        <v>45</v>
      </c>
    </row>
    <row r="40" spans="1:16">
      <c r="A40" s="1">
        <v>50</v>
      </c>
      <c r="B40" s="5">
        <f t="shared" si="0"/>
        <v>43.493794963813173</v>
      </c>
      <c r="C40" s="6">
        <f t="shared" si="1"/>
        <v>3750</v>
      </c>
      <c r="D40" s="6">
        <f t="shared" si="2"/>
        <v>149.15567545889292</v>
      </c>
      <c r="E40" s="6">
        <f t="shared" si="3"/>
        <v>12500</v>
      </c>
      <c r="F40" s="6">
        <f t="shared" si="4"/>
        <v>381.83852917476582</v>
      </c>
      <c r="G40" s="6">
        <f t="shared" si="5"/>
        <v>40000</v>
      </c>
      <c r="H40" s="6">
        <f t="shared" si="6"/>
        <v>596.62270183557166</v>
      </c>
      <c r="I40" s="6">
        <f t="shared" si="7"/>
        <v>62500</v>
      </c>
      <c r="J40" s="6">
        <f t="shared" si="8"/>
        <v>1342.4010791300361</v>
      </c>
      <c r="K40" s="6">
        <f t="shared" si="9"/>
        <v>140000</v>
      </c>
      <c r="L40" s="6">
        <f t="shared" si="10"/>
        <v>2386.4908073422866</v>
      </c>
      <c r="M40" s="6">
        <f t="shared" si="11"/>
        <v>250000</v>
      </c>
      <c r="N40" s="6">
        <f t="shared" si="12"/>
        <v>5369.6043165201445</v>
      </c>
      <c r="O40" s="6">
        <f t="shared" si="13"/>
        <v>600000</v>
      </c>
      <c r="P40" s="2">
        <v>50</v>
      </c>
    </row>
    <row r="41" spans="1:16">
      <c r="A41" s="1">
        <v>55</v>
      </c>
      <c r="B41" s="5">
        <f t="shared" si="0"/>
        <v>45.616676998545636</v>
      </c>
      <c r="C41" s="6">
        <f t="shared" si="1"/>
        <v>4125</v>
      </c>
      <c r="D41" s="6">
        <f t="shared" si="2"/>
        <v>156.43579217608243</v>
      </c>
      <c r="E41" s="6">
        <f t="shared" si="3"/>
        <v>13750</v>
      </c>
      <c r="F41" s="6">
        <f t="shared" si="4"/>
        <v>400.47562797077103</v>
      </c>
      <c r="G41" s="6">
        <f t="shared" si="5"/>
        <v>44000</v>
      </c>
      <c r="H41" s="6">
        <f t="shared" si="6"/>
        <v>625.74316870432972</v>
      </c>
      <c r="I41" s="6">
        <f t="shared" si="7"/>
        <v>68750</v>
      </c>
      <c r="J41" s="6">
        <f t="shared" si="8"/>
        <v>1407.9221295847417</v>
      </c>
      <c r="K41" s="6">
        <f t="shared" si="9"/>
        <v>154000</v>
      </c>
      <c r="L41" s="6">
        <f t="shared" si="10"/>
        <v>2502.9726748173189</v>
      </c>
      <c r="M41" s="6">
        <f t="shared" si="11"/>
        <v>275000</v>
      </c>
      <c r="N41" s="6">
        <f t="shared" si="12"/>
        <v>5631.6885183389668</v>
      </c>
      <c r="O41" s="6">
        <f t="shared" si="13"/>
        <v>660000</v>
      </c>
      <c r="P41" s="2">
        <v>55</v>
      </c>
    </row>
    <row r="42" spans="1:16">
      <c r="A42" s="1">
        <v>60</v>
      </c>
      <c r="B42" s="5">
        <f t="shared" si="0"/>
        <v>47.645065226370129</v>
      </c>
      <c r="C42" s="6">
        <f t="shared" si="1"/>
        <v>4500</v>
      </c>
      <c r="D42" s="6">
        <f t="shared" si="2"/>
        <v>163.39185605751072</v>
      </c>
      <c r="E42" s="6">
        <f t="shared" si="3"/>
        <v>15000</v>
      </c>
      <c r="F42" s="6">
        <f t="shared" si="4"/>
        <v>418.28315150722756</v>
      </c>
      <c r="G42" s="6">
        <f t="shared" si="5"/>
        <v>48000</v>
      </c>
      <c r="H42" s="6">
        <f t="shared" si="6"/>
        <v>653.56742423004289</v>
      </c>
      <c r="I42" s="6">
        <f t="shared" si="7"/>
        <v>75000</v>
      </c>
      <c r="J42" s="6">
        <f t="shared" si="8"/>
        <v>1470.5267045175965</v>
      </c>
      <c r="K42" s="6">
        <f t="shared" si="9"/>
        <v>168000</v>
      </c>
      <c r="L42" s="6">
        <f t="shared" si="10"/>
        <v>2614.2696969201716</v>
      </c>
      <c r="M42" s="6">
        <f t="shared" si="11"/>
        <v>300000</v>
      </c>
      <c r="N42" s="6">
        <f t="shared" si="12"/>
        <v>5882.106818070386</v>
      </c>
      <c r="O42" s="6">
        <f t="shared" si="13"/>
        <v>720000</v>
      </c>
      <c r="P42" s="2">
        <v>60</v>
      </c>
    </row>
    <row r="43" spans="1:16">
      <c r="A43" s="1">
        <v>65</v>
      </c>
      <c r="B43" s="5">
        <f t="shared" si="0"/>
        <v>49.590556162040436</v>
      </c>
      <c r="C43" s="6">
        <f t="shared" si="1"/>
        <v>4875</v>
      </c>
      <c r="D43" s="6">
        <f t="shared" si="2"/>
        <v>170.06363567229232</v>
      </c>
      <c r="E43" s="6">
        <f t="shared" si="3"/>
        <v>16250</v>
      </c>
      <c r="F43" s="6">
        <f t="shared" si="4"/>
        <v>435.36290732106835</v>
      </c>
      <c r="G43" s="6">
        <f t="shared" si="5"/>
        <v>52000</v>
      </c>
      <c r="H43" s="6">
        <f t="shared" si="6"/>
        <v>680.25454268916928</v>
      </c>
      <c r="I43" s="6">
        <f t="shared" si="7"/>
        <v>81250</v>
      </c>
      <c r="J43" s="6">
        <f t="shared" si="8"/>
        <v>1530.5727210506307</v>
      </c>
      <c r="K43" s="6">
        <f t="shared" si="9"/>
        <v>182000</v>
      </c>
      <c r="L43" s="6">
        <f t="shared" si="10"/>
        <v>2721.0181707566771</v>
      </c>
      <c r="M43" s="6">
        <f t="shared" si="11"/>
        <v>325000</v>
      </c>
      <c r="N43" s="6">
        <f t="shared" si="12"/>
        <v>6122.2908842025226</v>
      </c>
      <c r="O43" s="6">
        <f t="shared" si="13"/>
        <v>780000</v>
      </c>
      <c r="P43" s="2">
        <v>65</v>
      </c>
    </row>
    <row r="44" spans="1:16">
      <c r="A44" s="1">
        <v>70</v>
      </c>
      <c r="B44" s="5">
        <f t="shared" si="0"/>
        <v>51.462552215139006</v>
      </c>
      <c r="C44" s="6">
        <f t="shared" si="1"/>
        <v>5250</v>
      </c>
      <c r="D44" s="6">
        <f t="shared" si="2"/>
        <v>176.4833752233848</v>
      </c>
      <c r="E44" s="6">
        <f t="shared" si="3"/>
        <v>17500</v>
      </c>
      <c r="F44" s="6">
        <f t="shared" si="4"/>
        <v>451.79744057186508</v>
      </c>
      <c r="G44" s="6">
        <f t="shared" si="5"/>
        <v>56000</v>
      </c>
      <c r="H44" s="6">
        <f t="shared" si="6"/>
        <v>705.93350089353919</v>
      </c>
      <c r="I44" s="6">
        <f t="shared" si="7"/>
        <v>87500</v>
      </c>
      <c r="J44" s="6">
        <f t="shared" si="8"/>
        <v>1588.3503770104633</v>
      </c>
      <c r="K44" s="6">
        <f t="shared" si="9"/>
        <v>196000</v>
      </c>
      <c r="L44" s="6">
        <f t="shared" si="10"/>
        <v>2823.7340035741568</v>
      </c>
      <c r="M44" s="6">
        <f t="shared" si="11"/>
        <v>350000</v>
      </c>
      <c r="N44" s="6">
        <f t="shared" si="12"/>
        <v>6353.401508041853</v>
      </c>
      <c r="O44" s="6">
        <f t="shared" si="13"/>
        <v>840000</v>
      </c>
      <c r="P44" s="2">
        <v>70</v>
      </c>
    </row>
    <row r="45" spans="1:16">
      <c r="A45" s="1">
        <v>75</v>
      </c>
      <c r="B45" s="5">
        <f t="shared" si="0"/>
        <v>53.622751743438293</v>
      </c>
      <c r="C45" s="6">
        <f t="shared" si="1"/>
        <v>5700</v>
      </c>
      <c r="D45" s="6">
        <f t="shared" si="2"/>
        <v>183.89146688421908</v>
      </c>
      <c r="E45" s="6">
        <f t="shared" si="3"/>
        <v>19000</v>
      </c>
      <c r="F45" s="6">
        <f t="shared" si="4"/>
        <v>470.76215522360093</v>
      </c>
      <c r="G45" s="6">
        <f t="shared" si="5"/>
        <v>60800</v>
      </c>
      <c r="H45" s="6">
        <f t="shared" si="6"/>
        <v>735.56586753687634</v>
      </c>
      <c r="I45" s="6">
        <f t="shared" si="7"/>
        <v>95000</v>
      </c>
      <c r="J45" s="6">
        <f t="shared" si="8"/>
        <v>1655.0232019579719</v>
      </c>
      <c r="K45" s="6">
        <f t="shared" si="9"/>
        <v>212800</v>
      </c>
      <c r="L45" s="6">
        <f t="shared" si="10"/>
        <v>2942.2634701475054</v>
      </c>
      <c r="M45" s="6">
        <f t="shared" si="11"/>
        <v>380000</v>
      </c>
      <c r="N45" s="6">
        <f t="shared" si="12"/>
        <v>6620.0928078318875</v>
      </c>
      <c r="O45" s="6">
        <f t="shared" si="13"/>
        <v>912000</v>
      </c>
      <c r="P45" s="2">
        <v>76</v>
      </c>
    </row>
  </sheetData>
  <mergeCells count="10">
    <mergeCell ref="N2:O2"/>
    <mergeCell ref="A15:A16"/>
    <mergeCell ref="P15:P16"/>
    <mergeCell ref="B15:C15"/>
    <mergeCell ref="D15:E15"/>
    <mergeCell ref="F15:G15"/>
    <mergeCell ref="H15:I15"/>
    <mergeCell ref="J15:K15"/>
    <mergeCell ref="L15:M15"/>
    <mergeCell ref="N15:O15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Пр-пар</vt:lpstr>
      <vt:lpstr>ПП-пар</vt:lpstr>
      <vt:lpstr>Пр</vt:lpstr>
      <vt:lpstr>ПП</vt:lpstr>
    </vt:vector>
  </TitlesOfParts>
  <Company>НПП "Ирвис"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Dmitrey A. Tyncherov</dc:creator>
  <cp:lastModifiedBy>Руслан</cp:lastModifiedBy>
  <dcterms:created xsi:type="dcterms:W3CDTF">2006-04-05T05:49:58Z</dcterms:created>
  <dcterms:modified xsi:type="dcterms:W3CDTF">2020-01-23T12:39:43Z</dcterms:modified>
</cp:coreProperties>
</file>